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224" activeTab="2"/>
  </bookViews>
  <sheets>
    <sheet name="Front" sheetId="1" r:id="rId1"/>
    <sheet name="Template" sheetId="2" r:id="rId2"/>
    <sheet name="Example" sheetId="3" r:id="rId3"/>
  </sheets>
  <definedNames>
    <definedName name="Constant1" localSheetId="2">#REF!</definedName>
    <definedName name="Constant1">#REF!</definedName>
    <definedName name="Constant10" localSheetId="2">#REF!</definedName>
    <definedName name="Constant10">#REF!</definedName>
    <definedName name="Constant11" localSheetId="2">#REF!</definedName>
    <definedName name="Constant11">#REF!</definedName>
    <definedName name="Constant12" localSheetId="2">#REF!</definedName>
    <definedName name="Constant12">#REF!</definedName>
    <definedName name="Constant13" localSheetId="2">#REF!</definedName>
    <definedName name="Constant13">#REF!</definedName>
    <definedName name="Constant2" localSheetId="2">#REF!</definedName>
    <definedName name="Constant2">#REF!</definedName>
    <definedName name="Constant3" localSheetId="2">#REF!</definedName>
    <definedName name="Constant3">#REF!</definedName>
    <definedName name="Constant4" localSheetId="2">#REF!</definedName>
    <definedName name="Constant4">#REF!</definedName>
    <definedName name="Constant5" localSheetId="2">#REF!</definedName>
    <definedName name="Constant5">#REF!</definedName>
    <definedName name="Constant6" localSheetId="2">#REF!</definedName>
    <definedName name="Constant6">#REF!</definedName>
    <definedName name="Constant7" localSheetId="2">#REF!</definedName>
    <definedName name="Constant7">#REF!</definedName>
    <definedName name="Constant8" localSheetId="2">#REF!</definedName>
    <definedName name="Constant8">#REF!</definedName>
    <definedName name="Constant9" localSheetId="2">#REF!</definedName>
    <definedName name="Constant9">#REF!</definedName>
    <definedName name="GLA" localSheetId="2">#REF!</definedName>
    <definedName name="GLA">#REF!</definedName>
    <definedName name="_xlnm.Print_Area" localSheetId="2">'Example'!$A$2:$U$54</definedName>
    <definedName name="_xlnm.Print_Area" localSheetId="0">'Front'!$A$1:$C$13</definedName>
    <definedName name="_xlnm.Print_Area" localSheetId="1">'Template'!$A$2:$U$54</definedName>
  </definedNames>
  <calcPr fullCalcOnLoad="1"/>
</workbook>
</file>

<file path=xl/comments2.xml><?xml version="1.0" encoding="utf-8"?>
<comments xmlns="http://schemas.openxmlformats.org/spreadsheetml/2006/main">
  <authors>
    <author>SC van As</author>
  </authors>
  <commentList>
    <comment ref="A5" authorId="0">
      <text>
        <r>
          <rPr>
            <sz val="8"/>
            <rFont val="Tahoma"/>
            <family val="2"/>
          </rPr>
          <t>Name of applicant</t>
        </r>
      </text>
    </comment>
    <comment ref="A6" authorId="0">
      <text>
        <r>
          <rPr>
            <sz val="8"/>
            <rFont val="Tahoma"/>
            <family val="2"/>
          </rPr>
          <t>Postal address</t>
        </r>
      </text>
    </comment>
    <comment ref="A7" authorId="0">
      <text>
        <r>
          <rPr>
            <sz val="8"/>
            <rFont val="Tahoma"/>
            <family val="2"/>
          </rPr>
          <t>Physical address</t>
        </r>
      </text>
    </comment>
    <comment ref="A8" authorId="0">
      <text>
        <r>
          <rPr>
            <sz val="8"/>
            <rFont val="Tahoma"/>
            <family val="2"/>
          </rPr>
          <t>Development description and identification, township extension or amendment scheme No.</t>
        </r>
      </text>
    </comment>
    <comment ref="Q41" authorId="0">
      <text>
        <r>
          <rPr>
            <sz val="8"/>
            <rFont val="Tahoma"/>
            <family val="2"/>
          </rPr>
          <t>Unit cost rates for calculating ESC
From LandCost and RoadCost worksheets</t>
        </r>
      </text>
    </comment>
    <comment ref="T41" authorId="0">
      <text>
        <r>
          <rPr>
            <sz val="8"/>
            <rFont val="Tahoma"/>
            <family val="2"/>
          </rPr>
          <t>Capacity component of contribution calculated by this worksheet</t>
        </r>
      </text>
    </comment>
    <comment ref="U41" authorId="0">
      <text>
        <r>
          <rPr>
            <sz val="8"/>
            <rFont val="Tahoma"/>
            <family val="2"/>
          </rPr>
          <t>Strength component of contribution calculated by this worksheet</t>
        </r>
      </text>
    </comment>
    <comment ref="U44" authorId="0">
      <text>
        <r>
          <rPr>
            <sz val="8"/>
            <rFont val="Tahoma"/>
            <family val="2"/>
          </rPr>
          <t>Total of capacity and strength components</t>
        </r>
      </text>
    </comment>
    <comment ref="Q47" authorId="0">
      <text>
        <r>
          <rPr>
            <sz val="8"/>
            <rFont val="Tahoma"/>
            <family val="2"/>
          </rPr>
          <t>Boundary road length for which applicant is 100% responsible</t>
        </r>
      </text>
    </comment>
    <comment ref="S47" authorId="0">
      <text>
        <r>
          <rPr>
            <sz val="8"/>
            <rFont val="Tahoma"/>
            <family val="2"/>
          </rPr>
          <t>Land value of boundary roads.
From LandCost worksheet.</t>
        </r>
      </text>
    </comment>
    <comment ref="T47" authorId="0">
      <text>
        <r>
          <rPr>
            <sz val="8"/>
            <rFont val="Tahoma"/>
            <family val="2"/>
          </rPr>
          <t>Construction cost of boundary road.
From RoadCost worksheet.</t>
        </r>
      </text>
    </comment>
    <comment ref="R47" authorId="0">
      <text>
        <r>
          <rPr>
            <sz val="8"/>
            <rFont val="Tahoma"/>
            <family val="2"/>
          </rPr>
          <t>Boundary road length for which applicant is 50% responsible</t>
        </r>
      </text>
    </comment>
    <comment ref="Q46" authorId="0">
      <text>
        <r>
          <rPr>
            <sz val="8"/>
            <rFont val="Tahoma"/>
            <family val="2"/>
          </rPr>
          <t>Boundary road contributions only during township establishment</t>
        </r>
      </text>
    </comment>
    <comment ref="U52" authorId="0">
      <text>
        <r>
          <rPr>
            <sz val="8"/>
            <rFont val="Tahoma"/>
            <family val="2"/>
          </rPr>
          <t>Total contribution excluding VAT</t>
        </r>
      </text>
    </comment>
    <comment ref="U53" authorId="0">
      <text>
        <r>
          <rPr>
            <sz val="8"/>
            <rFont val="Tahoma"/>
            <family val="2"/>
          </rPr>
          <t>VAT payable on contribution</t>
        </r>
      </text>
    </comment>
    <comment ref="U54" authorId="0">
      <text>
        <r>
          <rPr>
            <sz val="8"/>
            <rFont val="Tahoma"/>
            <family val="2"/>
          </rPr>
          <t>Total contribution including VAT</t>
        </r>
      </text>
    </comment>
    <comment ref="R7" authorId="0">
      <text>
        <r>
          <rPr>
            <sz val="8"/>
            <rFont val="Tahoma"/>
            <family val="2"/>
          </rPr>
          <t>Region No.
From LandCost worksheet.</t>
        </r>
      </text>
    </comment>
    <comment ref="D12" authorId="0">
      <text>
        <r>
          <rPr>
            <sz val="8"/>
            <rFont val="Tahoma"/>
            <family val="2"/>
          </rPr>
          <t>Size units.
From LandCode worksheet.</t>
        </r>
      </text>
    </comment>
    <comment ref="E12" authorId="0">
      <text>
        <r>
          <rPr>
            <sz val="8"/>
            <rFont val="Tahoma"/>
            <family val="2"/>
          </rPr>
          <t>Previously approved land-use size in size units.</t>
        </r>
      </text>
    </comment>
    <comment ref="F12" authorId="0">
      <text>
        <r>
          <rPr>
            <sz val="8"/>
            <rFont val="Tahoma"/>
            <family val="2"/>
          </rPr>
          <t>Base unit size.
From LandCode worksheet.</t>
        </r>
      </text>
    </comment>
    <comment ref="G12" authorId="0">
      <text>
        <r>
          <rPr>
            <sz val="8"/>
            <rFont val="Tahoma"/>
            <family val="2"/>
          </rPr>
          <t>AADT Trip generation.
From TripParm worksheet.</t>
        </r>
      </text>
    </comment>
    <comment ref="H12" authorId="0">
      <text>
        <r>
          <rPr>
            <sz val="8"/>
            <rFont val="Tahoma"/>
            <family val="2"/>
          </rPr>
          <t>ESC Hour Trip generation.
From TripParm worksheet.</t>
        </r>
      </text>
    </comment>
    <comment ref="B11" authorId="0">
      <text>
        <r>
          <rPr>
            <sz val="8"/>
            <rFont val="Tahoma"/>
            <family val="2"/>
          </rPr>
          <t>Previously approved land-use code.
Refer to LandCode worksheet for codes.
Enter 999 and click on ESCCalculate to allow user definitions.
Development applications may include a number of ancillary and subservient land-uses that support the primary land-use only and does not generate additional traffic. The trip generation of these land-uses are included in the overall trip generation of the primary use. Where the trip generation is determined on the basis of GLA, the area must include the total development including that of the subservient use. Where the trip generation is determined on the basis of other units (e.g. dwelling units, rooms, beds, students, etc), the subservient land-use must be excluded provided and calculated separately.</t>
        </r>
      </text>
    </comment>
    <comment ref="C26" authorId="0">
      <text>
        <r>
          <rPr>
            <sz val="8"/>
            <rFont val="Tahoma"/>
            <family val="2"/>
          </rPr>
          <t>Land use descriptions.
From LandCode worksheet.</t>
        </r>
      </text>
    </comment>
    <comment ref="U26" authorId="0">
      <text>
        <r>
          <rPr>
            <sz val="8"/>
            <rFont val="Tahoma"/>
            <family val="2"/>
          </rPr>
          <t>Note: All calculations are undertaken by means of formulas provided in worksheet. The worksheet macro is used only to transfer parameters from worksheets in the parameter workbook.</t>
        </r>
      </text>
    </comment>
    <comment ref="D27" authorId="0">
      <text>
        <r>
          <rPr>
            <sz val="8"/>
            <rFont val="Tahoma"/>
            <family val="2"/>
          </rPr>
          <t>Size units.
From LandCode worksheet.</t>
        </r>
      </text>
    </comment>
    <comment ref="E27" authorId="0">
      <text>
        <r>
          <rPr>
            <sz val="8"/>
            <rFont val="Tahoma"/>
            <family val="2"/>
          </rPr>
          <t>Total approved (after application) land-use size in size units.</t>
        </r>
      </text>
    </comment>
    <comment ref="F27" authorId="0">
      <text>
        <r>
          <rPr>
            <sz val="8"/>
            <rFont val="Tahoma"/>
            <family val="2"/>
          </rPr>
          <t>Base unit size.
From LandCode worksheet.</t>
        </r>
      </text>
    </comment>
    <comment ref="G27" authorId="0">
      <text>
        <r>
          <rPr>
            <sz val="8"/>
            <rFont val="Tahoma"/>
            <family val="2"/>
          </rPr>
          <t>AADT Trip generation.
From TripParm worksheet.</t>
        </r>
      </text>
    </comment>
    <comment ref="H27" authorId="0">
      <text>
        <r>
          <rPr>
            <sz val="8"/>
            <rFont val="Tahoma"/>
            <family val="2"/>
          </rPr>
          <t>ESC Hour Trip generation.
From TripParm worksheet.</t>
        </r>
      </text>
    </comment>
    <comment ref="L27" authorId="0">
      <text>
        <r>
          <rPr>
            <sz val="8"/>
            <rFont val="Tahoma"/>
            <family val="2"/>
          </rPr>
          <t>% Reduction for low-vehicle ownership areas.
From TripFact worksheet.</t>
        </r>
      </text>
    </comment>
    <comment ref="M27" authorId="0">
      <text>
        <r>
          <rPr>
            <sz val="8"/>
            <rFont val="Tahoma"/>
            <family val="2"/>
          </rPr>
          <t>% Reduction for transit orientated developments. From TripFact worksheet.</t>
        </r>
      </text>
    </comment>
    <comment ref="N27" authorId="0">
      <text>
        <r>
          <rPr>
            <sz val="8"/>
            <rFont val="Tahoma"/>
            <family val="2"/>
          </rPr>
          <t>% Heavy vehicles.
From TripParm worksheet.</t>
        </r>
      </text>
    </comment>
    <comment ref="O27" authorId="0">
      <text>
        <r>
          <rPr>
            <sz val="8"/>
            <rFont val="Tahoma"/>
            <family val="2"/>
          </rPr>
          <t>E80 axles per heavy vehicle.
From TripParm worksheet.</t>
        </r>
      </text>
    </comment>
    <comment ref="P27" authorId="0">
      <text>
        <r>
          <rPr>
            <sz val="8"/>
            <rFont val="Tahoma"/>
            <family val="2"/>
          </rPr>
          <t>Area size adjustment factor
From LandCost worksheet</t>
        </r>
      </text>
    </comment>
    <comment ref="Q27" authorId="0">
      <text>
        <r>
          <rPr>
            <sz val="8"/>
            <rFont val="Tahoma"/>
            <family val="2"/>
          </rPr>
          <t>Half trip length.
From TripLeng Spreadsheet.</t>
        </r>
      </text>
    </comment>
    <comment ref="R27" authorId="0">
      <text>
        <r>
          <rPr>
            <sz val="8"/>
            <rFont val="Tahoma"/>
            <family val="2"/>
          </rPr>
          <t>Trip generation of development calculated by worksheet.</t>
        </r>
      </text>
    </comment>
    <comment ref="S27" authorId="0">
      <text>
        <r>
          <rPr>
            <sz val="8"/>
            <rFont val="Tahoma"/>
            <family val="2"/>
          </rPr>
          <t>Heavy vehicle trip generation of development calculated by worksheet.</t>
        </r>
      </text>
    </comment>
    <comment ref="T27" authorId="0">
      <text>
        <r>
          <rPr>
            <sz val="8"/>
            <rFont val="Tahoma"/>
            <family val="2"/>
          </rPr>
          <t>Veh-km/hr calculated by worksheet</t>
        </r>
      </text>
    </comment>
    <comment ref="U27" authorId="0">
      <text>
        <r>
          <rPr>
            <sz val="8"/>
            <rFont val="Tahoma"/>
            <family val="2"/>
          </rPr>
          <t>E80-km/day calculated by worksheet</t>
        </r>
      </text>
    </comment>
    <comment ref="C11" authorId="0">
      <text>
        <r>
          <rPr>
            <sz val="8"/>
            <rFont val="Tahoma"/>
            <family val="2"/>
          </rPr>
          <t>Land use descriptions.
From LandCode worksheet.</t>
        </r>
      </text>
    </comment>
    <comment ref="K27" authorId="0">
      <text>
        <r>
          <rPr>
            <sz val="8"/>
            <rFont val="Tahoma"/>
            <family val="2"/>
          </rPr>
          <t>% Reduction for mixed-use developments.
From TripFact worksheet.</t>
        </r>
      </text>
    </comment>
    <comment ref="U11" authorId="0">
      <text>
        <r>
          <rPr>
            <sz val="8"/>
            <rFont val="Tahoma"/>
            <family val="2"/>
          </rPr>
          <t>Note: All calculations are undertaken by means of formulas provided in worksheet. The worksheet macro is used only to transfer parameters from worksheets in the parameter workbook.</t>
        </r>
      </text>
    </comment>
    <comment ref="I12" authorId="0">
      <text>
        <r>
          <rPr>
            <sz val="8"/>
            <rFont val="Tahoma"/>
            <family val="2"/>
          </rPr>
          <t>Total mix-use trips that can potentially be taken up by other compatible land uses within walking distance from the land use. The other land uses may be located in- or outsite the development but must be accessible for pedestrians.
The potential mix-use trips are trips that can potentially be taken up by the other land uses and not the trips that will be taken up. The trips tha can be taken up is subject to a maximum for the development (see "mix-used trips").
The mix-use potential must be motivated by applicant and agreed to by municipality.</t>
        </r>
      </text>
    </comment>
    <comment ref="J12" authorId="0">
      <text>
        <r>
          <rPr>
            <sz val="8"/>
            <rFont val="Tahoma"/>
            <family val="2"/>
          </rPr>
          <t>Mix-use trips per hour calculated by worksheet. Cannot exceed the mix-use potential nor the maximum mix-use trips for the land use.</t>
        </r>
      </text>
    </comment>
    <comment ref="K12" authorId="0">
      <text>
        <r>
          <rPr>
            <sz val="8"/>
            <rFont val="Tahoma"/>
            <family val="2"/>
          </rPr>
          <t>% Reduction for mixed-use developments.
From TripFact worksheet.</t>
        </r>
      </text>
    </comment>
    <comment ref="L12" authorId="0">
      <text>
        <r>
          <rPr>
            <sz val="8"/>
            <rFont val="Tahoma"/>
            <family val="2"/>
          </rPr>
          <t>% Reduction for low-vehicle ownership areas.
From TripFact worksheet.</t>
        </r>
      </text>
    </comment>
    <comment ref="M12" authorId="0">
      <text>
        <r>
          <rPr>
            <sz val="8"/>
            <rFont val="Tahoma"/>
            <family val="2"/>
          </rPr>
          <t>% Reduction for transit orientated developments. From TripFact worksheet.</t>
        </r>
      </text>
    </comment>
    <comment ref="N12" authorId="0">
      <text>
        <r>
          <rPr>
            <sz val="8"/>
            <rFont val="Tahoma"/>
            <family val="2"/>
          </rPr>
          <t>% Heavy vehicles.
From TripParm worksheet.</t>
        </r>
      </text>
    </comment>
    <comment ref="O12" authorId="0">
      <text>
        <r>
          <rPr>
            <sz val="8"/>
            <rFont val="Tahoma"/>
            <family val="2"/>
          </rPr>
          <t>E80 axles per heavy vehicle.
From TripParm worksheet.</t>
        </r>
      </text>
    </comment>
    <comment ref="P12" authorId="0">
      <text>
        <r>
          <rPr>
            <sz val="8"/>
            <rFont val="Tahoma"/>
            <family val="2"/>
          </rPr>
          <t>Area size adjustment factor
From LandCost worksheet</t>
        </r>
      </text>
    </comment>
    <comment ref="Q12" authorId="0">
      <text>
        <r>
          <rPr>
            <sz val="8"/>
            <rFont val="Tahoma"/>
            <family val="2"/>
          </rPr>
          <t>Half trip length.
From TripLeng Spreadsheet.</t>
        </r>
      </text>
    </comment>
    <comment ref="R12" authorId="0">
      <text>
        <r>
          <rPr>
            <sz val="8"/>
            <rFont val="Tahoma"/>
            <family val="2"/>
          </rPr>
          <t>Trip generation of development calculated by worksheet.</t>
        </r>
      </text>
    </comment>
    <comment ref="S12" authorId="0">
      <text>
        <r>
          <rPr>
            <sz val="8"/>
            <rFont val="Tahoma"/>
            <family val="2"/>
          </rPr>
          <t>Heavy vehicle trip generation of development calculated by worksheet.</t>
        </r>
      </text>
    </comment>
    <comment ref="T12" authorId="0">
      <text>
        <r>
          <rPr>
            <sz val="8"/>
            <rFont val="Tahoma"/>
            <family val="2"/>
          </rPr>
          <t>Veh-km/hr calculated by worksheet</t>
        </r>
      </text>
    </comment>
    <comment ref="U12" authorId="0">
      <text>
        <r>
          <rPr>
            <sz val="8"/>
            <rFont val="Tahoma"/>
            <family val="2"/>
          </rPr>
          <t>E80-km/day calculated by worksheet</t>
        </r>
      </text>
    </comment>
    <comment ref="J27" authorId="0">
      <text>
        <r>
          <rPr>
            <sz val="8"/>
            <rFont val="Tahoma"/>
            <family val="2"/>
          </rPr>
          <t>Mix-use trips per hour calculated by worksheet. Cannot exceed the mix-use potential nor the maximum mix-use trips for the land use.</t>
        </r>
      </text>
    </comment>
    <comment ref="B26" authorId="0">
      <text>
        <r>
          <rPr>
            <sz val="8"/>
            <rFont val="Tahoma"/>
            <family val="2"/>
          </rPr>
          <t>Total approved land-use code (after application)
Refer to LandCode worksheet for codes.
Enter 999 and click on ESCCalculate to allow user definitions.
Development applications may include a number of ancillary and subservient land-uses that support the primary land-use only and does not generate additional traffic. The trip generation of these land-uses are included in the overall trip generation of the primary use. Where the trip generation is determined on the basis of GLA, the area must include the total development including that of the subservient use. Where the trip generation is determined on the basis of other units (e.g. dwelling units, rooms, beds, students, etc), the subservient land-use must be excluded provided and calculated separately.</t>
        </r>
      </text>
    </comment>
    <comment ref="O8" authorId="0">
      <text>
        <r>
          <rPr>
            <sz val="8"/>
            <rFont val="Tahoma"/>
            <family val="2"/>
          </rPr>
          <t>Enter H, L or V for high, low and very low vehicle ownership areas as agreed to by municipality</t>
        </r>
      </text>
    </comment>
    <comment ref="T8" authorId="0">
      <text>
        <r>
          <rPr>
            <sz val="8"/>
            <rFont val="Tahoma"/>
            <family val="2"/>
          </rPr>
          <t>Enter T if development is part of a transit orientated development as agreed to by municipality. Otherwise enter N.</t>
        </r>
      </text>
    </comment>
    <comment ref="I27" authorId="0">
      <text>
        <r>
          <rPr>
            <sz val="8"/>
            <rFont val="Tahoma"/>
            <family val="2"/>
          </rPr>
          <t>Total mix-use trips that can potentially be taken up by other compatible land uses within walking distance from the land use. The other land uses may be located in- or outsite the development but must be accessible for pedestrians.
The potential mix-use trips are trips that can potentially be taken up by the other land uses and not the trips that will be taken up. The trips that can be taken up is subject to a maximum for the development (see "mix-used trips").
The mix-use potential must be motivated by applicant and agreed to by municipality.</t>
        </r>
      </text>
    </comment>
    <comment ref="U47" authorId="0">
      <text>
        <r>
          <rPr>
            <sz val="8"/>
            <rFont val="Tahoma"/>
            <family val="2"/>
          </rPr>
          <t>Boundary road contributions
calculated by this worksheet</t>
        </r>
      </text>
    </comment>
  </commentList>
</comments>
</file>

<file path=xl/comments3.xml><?xml version="1.0" encoding="utf-8"?>
<comments xmlns="http://schemas.openxmlformats.org/spreadsheetml/2006/main">
  <authors>
    <author>SC van As</author>
  </authors>
  <commentList>
    <comment ref="A5" authorId="0">
      <text>
        <r>
          <rPr>
            <sz val="8"/>
            <rFont val="Tahoma"/>
            <family val="2"/>
          </rPr>
          <t>Name of applicant</t>
        </r>
      </text>
    </comment>
    <comment ref="A6" authorId="0">
      <text>
        <r>
          <rPr>
            <sz val="8"/>
            <rFont val="Tahoma"/>
            <family val="2"/>
          </rPr>
          <t>Postal address</t>
        </r>
      </text>
    </comment>
    <comment ref="A7" authorId="0">
      <text>
        <r>
          <rPr>
            <sz val="8"/>
            <rFont val="Tahoma"/>
            <family val="2"/>
          </rPr>
          <t>Physical address</t>
        </r>
      </text>
    </comment>
    <comment ref="R7" authorId="0">
      <text>
        <r>
          <rPr>
            <sz val="8"/>
            <rFont val="Tahoma"/>
            <family val="2"/>
          </rPr>
          <t>Region No.
From LandCost worksheet.</t>
        </r>
      </text>
    </comment>
    <comment ref="A8" authorId="0">
      <text>
        <r>
          <rPr>
            <sz val="8"/>
            <rFont val="Tahoma"/>
            <family val="2"/>
          </rPr>
          <t>Development description and identification, township extension or amendment scheme No.</t>
        </r>
      </text>
    </comment>
    <comment ref="O8" authorId="0">
      <text>
        <r>
          <rPr>
            <sz val="8"/>
            <rFont val="Tahoma"/>
            <family val="2"/>
          </rPr>
          <t>Enter H, L or V for high, low and very low vehicle ownership areas as agreed to by municipality</t>
        </r>
      </text>
    </comment>
    <comment ref="T8" authorId="0">
      <text>
        <r>
          <rPr>
            <sz val="8"/>
            <rFont val="Tahoma"/>
            <family val="2"/>
          </rPr>
          <t>Enter T if development is part of a transit orientated development as agreed to by municipality. Otherwise enter N.</t>
        </r>
      </text>
    </comment>
    <comment ref="B11" authorId="0">
      <text>
        <r>
          <rPr>
            <sz val="8"/>
            <rFont val="Tahoma"/>
            <family val="2"/>
          </rPr>
          <t>Previously approved land-use code.
Refer to LandCode worksheet for codes.
Enter 999 and click on ESCCalculate to allow user definitions.
Development applications may include a number of ancillary and subservient land-uses that support the primary land-use only and does not generate additional traffic. The trip generation of these land-uses are included in the overall trip generation of the primary use. Where the trip generation is determined on the basis of GLA, the area must include the total development including that of the subservient use. Where the trip generation is determined on the basis of other units (e.g. dwelling units, rooms, beds, students, etc), the subservient land-use must be excluded provided and calculated separately.</t>
        </r>
      </text>
    </comment>
    <comment ref="C11" authorId="0">
      <text>
        <r>
          <rPr>
            <sz val="8"/>
            <rFont val="Tahoma"/>
            <family val="2"/>
          </rPr>
          <t>Land use descriptions.
From LandCode worksheet.</t>
        </r>
      </text>
    </comment>
    <comment ref="U11" authorId="0">
      <text>
        <r>
          <rPr>
            <sz val="8"/>
            <rFont val="Tahoma"/>
            <family val="2"/>
          </rPr>
          <t>Note: All calculations are undertaken by means of formulas provided in worksheet. The worksheet macro is used only to transfer parameters from worksheets in the parameter workbook.</t>
        </r>
      </text>
    </comment>
    <comment ref="D12" authorId="0">
      <text>
        <r>
          <rPr>
            <sz val="8"/>
            <rFont val="Tahoma"/>
            <family val="2"/>
          </rPr>
          <t>Size units.
From LandCode worksheet.</t>
        </r>
      </text>
    </comment>
    <comment ref="E12" authorId="0">
      <text>
        <r>
          <rPr>
            <sz val="8"/>
            <rFont val="Tahoma"/>
            <family val="2"/>
          </rPr>
          <t>Previously approved land-use size in size units.</t>
        </r>
      </text>
    </comment>
    <comment ref="F12" authorId="0">
      <text>
        <r>
          <rPr>
            <sz val="8"/>
            <rFont val="Tahoma"/>
            <family val="2"/>
          </rPr>
          <t>Base unit size.
From LandCode worksheet.</t>
        </r>
      </text>
    </comment>
    <comment ref="G12" authorId="0">
      <text>
        <r>
          <rPr>
            <sz val="8"/>
            <rFont val="Tahoma"/>
            <family val="2"/>
          </rPr>
          <t>AADT Trip generation.
From TripParm worksheet.</t>
        </r>
      </text>
    </comment>
    <comment ref="H12" authorId="0">
      <text>
        <r>
          <rPr>
            <sz val="8"/>
            <rFont val="Tahoma"/>
            <family val="2"/>
          </rPr>
          <t>ESC Hour Trip generation.
From TripParm worksheet.</t>
        </r>
      </text>
    </comment>
    <comment ref="I12" authorId="0">
      <text>
        <r>
          <rPr>
            <sz val="8"/>
            <rFont val="Tahoma"/>
            <family val="2"/>
          </rPr>
          <t>Total mix-use trips that can potentially be taken up by other compatible land uses within walking distance from the land use. The other land uses may be located in- or outsite the development but must be accessible for pedestrians.
The potential mix-use trips are trips that can potentially be taken up by the other land uses and not the trips that will be taken up. The trips tha can be taken up is subject to a maximum for the development (see "mix-used trips").
The mix-use potential must be motivated by applicant and agreed to by municipality.</t>
        </r>
      </text>
    </comment>
    <comment ref="J12" authorId="0">
      <text>
        <r>
          <rPr>
            <sz val="8"/>
            <rFont val="Tahoma"/>
            <family val="2"/>
          </rPr>
          <t>Mix-use trips per hour calculated by worksheet. Cannot exceed the mix-use potential nor the maximum mix-use trips for the land use.</t>
        </r>
      </text>
    </comment>
    <comment ref="K12" authorId="0">
      <text>
        <r>
          <rPr>
            <sz val="8"/>
            <rFont val="Tahoma"/>
            <family val="2"/>
          </rPr>
          <t>% Reduction for mixed-use developments.
From TripFact worksheet.</t>
        </r>
      </text>
    </comment>
    <comment ref="L12" authorId="0">
      <text>
        <r>
          <rPr>
            <sz val="8"/>
            <rFont val="Tahoma"/>
            <family val="2"/>
          </rPr>
          <t>% Reduction for low-vehicle ownership areas.
From TripFact worksheet.</t>
        </r>
      </text>
    </comment>
    <comment ref="M12" authorId="0">
      <text>
        <r>
          <rPr>
            <sz val="8"/>
            <rFont val="Tahoma"/>
            <family val="2"/>
          </rPr>
          <t>% Reduction for transit orientated developments. From TripFact worksheet.</t>
        </r>
      </text>
    </comment>
    <comment ref="N12" authorId="0">
      <text>
        <r>
          <rPr>
            <sz val="8"/>
            <rFont val="Tahoma"/>
            <family val="2"/>
          </rPr>
          <t>% Heavy vehicles.
From TripParm worksheet.</t>
        </r>
      </text>
    </comment>
    <comment ref="O12" authorId="0">
      <text>
        <r>
          <rPr>
            <sz val="8"/>
            <rFont val="Tahoma"/>
            <family val="2"/>
          </rPr>
          <t>E80 axles per heavy vehicle.
From TripParm worksheet.</t>
        </r>
      </text>
    </comment>
    <comment ref="P12" authorId="0">
      <text>
        <r>
          <rPr>
            <sz val="8"/>
            <rFont val="Tahoma"/>
            <family val="2"/>
          </rPr>
          <t>Area size adjustment factor
From LandCost worksheet</t>
        </r>
      </text>
    </comment>
    <comment ref="Q12" authorId="0">
      <text>
        <r>
          <rPr>
            <sz val="8"/>
            <rFont val="Tahoma"/>
            <family val="2"/>
          </rPr>
          <t>Half trip length.
From TripLeng Spreadsheet.</t>
        </r>
      </text>
    </comment>
    <comment ref="R12" authorId="0">
      <text>
        <r>
          <rPr>
            <sz val="8"/>
            <rFont val="Tahoma"/>
            <family val="2"/>
          </rPr>
          <t>Trip generation of development calculated by worksheet.</t>
        </r>
      </text>
    </comment>
    <comment ref="S12" authorId="0">
      <text>
        <r>
          <rPr>
            <sz val="8"/>
            <rFont val="Tahoma"/>
            <family val="2"/>
          </rPr>
          <t>Heavy vehicle trip generation of development calculated by worksheet.</t>
        </r>
      </text>
    </comment>
    <comment ref="T12" authorId="0">
      <text>
        <r>
          <rPr>
            <sz val="8"/>
            <rFont val="Tahoma"/>
            <family val="2"/>
          </rPr>
          <t>Veh-km/hr calculated by worksheet</t>
        </r>
      </text>
    </comment>
    <comment ref="U12" authorId="0">
      <text>
        <r>
          <rPr>
            <sz val="8"/>
            <rFont val="Tahoma"/>
            <family val="2"/>
          </rPr>
          <t>E80-km/day calculated by worksheet</t>
        </r>
      </text>
    </comment>
    <comment ref="B26" authorId="0">
      <text>
        <r>
          <rPr>
            <sz val="8"/>
            <rFont val="Tahoma"/>
            <family val="2"/>
          </rPr>
          <t>Total approved land-use code (after application)
Refer to LandCode worksheet for codes.
Enter 999 and click on ESCCalculate to allow user definitions.
Development applications may include a number of ancillary and subservient land-uses that support the primary land-use only and does not generate additional traffic. The trip generation of these land-uses are included in the overall trip generation of the primary use. Where the trip generation is determined on the basis of GLA, the area must include the total development including that of the subservient use. Where the trip generation is determined on the basis of other units (e.g. dwelling units, rooms, beds, students, etc), the subservient land-use must be excluded provided and calculated separately.</t>
        </r>
      </text>
    </comment>
    <comment ref="C26" authorId="0">
      <text>
        <r>
          <rPr>
            <sz val="8"/>
            <rFont val="Tahoma"/>
            <family val="2"/>
          </rPr>
          <t>Land use descriptions.
From LandCode worksheet.</t>
        </r>
      </text>
    </comment>
    <comment ref="U26" authorId="0">
      <text>
        <r>
          <rPr>
            <sz val="8"/>
            <rFont val="Tahoma"/>
            <family val="2"/>
          </rPr>
          <t>Note: All calculations are undertaken by means of formulas provided in worksheet. The worksheet macro is used only to transfer parameters from worksheets in the parameter workbook.</t>
        </r>
      </text>
    </comment>
    <comment ref="D27" authorId="0">
      <text>
        <r>
          <rPr>
            <sz val="8"/>
            <rFont val="Tahoma"/>
            <family val="2"/>
          </rPr>
          <t>Size units.
From LandCode worksheet.</t>
        </r>
      </text>
    </comment>
    <comment ref="E27" authorId="0">
      <text>
        <r>
          <rPr>
            <sz val="8"/>
            <rFont val="Tahoma"/>
            <family val="2"/>
          </rPr>
          <t>Total approved (after application) land-use size in size units.</t>
        </r>
      </text>
    </comment>
    <comment ref="F27" authorId="0">
      <text>
        <r>
          <rPr>
            <sz val="8"/>
            <rFont val="Tahoma"/>
            <family val="2"/>
          </rPr>
          <t>Base unit size.
From LandCode worksheet.</t>
        </r>
      </text>
    </comment>
    <comment ref="G27" authorId="0">
      <text>
        <r>
          <rPr>
            <sz val="8"/>
            <rFont val="Tahoma"/>
            <family val="2"/>
          </rPr>
          <t>AADT Trip generation.
From TripParm worksheet.</t>
        </r>
      </text>
    </comment>
    <comment ref="H27" authorId="0">
      <text>
        <r>
          <rPr>
            <sz val="8"/>
            <rFont val="Tahoma"/>
            <family val="2"/>
          </rPr>
          <t>ESC Hour Trip generation.
From TripParm worksheet.</t>
        </r>
      </text>
    </comment>
    <comment ref="I27" authorId="0">
      <text>
        <r>
          <rPr>
            <sz val="8"/>
            <rFont val="Tahoma"/>
            <family val="2"/>
          </rPr>
          <t>Total mix-use trips that can potentially be taken up by other compatible land uses within walking distance from the land use. The other land uses may be located in- or outsite the development but must be accessible for pedestrians.
The potential mix-use trips are trips that can potentially be taken up by the other land uses and not the trips that will be taken up. The trips that can be taken up is subject to a maximum for the development (see "mix-used trips").
The mix-use potential must be motivated by applicant and agreed to by municipality.</t>
        </r>
      </text>
    </comment>
    <comment ref="J27" authorId="0">
      <text>
        <r>
          <rPr>
            <sz val="8"/>
            <rFont val="Tahoma"/>
            <family val="2"/>
          </rPr>
          <t>Mix-use trips per hour calculated by worksheet. Cannot exceed the mix-use potential nor the maximum mix-use trips for the land use.</t>
        </r>
      </text>
    </comment>
    <comment ref="K27" authorId="0">
      <text>
        <r>
          <rPr>
            <sz val="8"/>
            <rFont val="Tahoma"/>
            <family val="2"/>
          </rPr>
          <t>% Reduction for mixed-use developments.
From TripFact worksheet.</t>
        </r>
      </text>
    </comment>
    <comment ref="L27" authorId="0">
      <text>
        <r>
          <rPr>
            <sz val="8"/>
            <rFont val="Tahoma"/>
            <family val="2"/>
          </rPr>
          <t>% Reduction for low-vehicle ownership areas.
From TripFact worksheet.</t>
        </r>
      </text>
    </comment>
    <comment ref="M27" authorId="0">
      <text>
        <r>
          <rPr>
            <sz val="8"/>
            <rFont val="Tahoma"/>
            <family val="2"/>
          </rPr>
          <t>% Reduction for transit orientated developments. From TripFact worksheet.</t>
        </r>
      </text>
    </comment>
    <comment ref="N27" authorId="0">
      <text>
        <r>
          <rPr>
            <sz val="8"/>
            <rFont val="Tahoma"/>
            <family val="2"/>
          </rPr>
          <t>% Heavy vehicles.
From TripParm worksheet.</t>
        </r>
      </text>
    </comment>
    <comment ref="O27" authorId="0">
      <text>
        <r>
          <rPr>
            <sz val="8"/>
            <rFont val="Tahoma"/>
            <family val="2"/>
          </rPr>
          <t>E80 axles per heavy vehicle.
From TripParm worksheet.</t>
        </r>
      </text>
    </comment>
    <comment ref="P27" authorId="0">
      <text>
        <r>
          <rPr>
            <sz val="8"/>
            <rFont val="Tahoma"/>
            <family val="2"/>
          </rPr>
          <t>Area size adjustment factor
From LandCost worksheet</t>
        </r>
      </text>
    </comment>
    <comment ref="Q27" authorId="0">
      <text>
        <r>
          <rPr>
            <sz val="8"/>
            <rFont val="Tahoma"/>
            <family val="2"/>
          </rPr>
          <t>Half trip length.
From TripLeng Spreadsheet.</t>
        </r>
      </text>
    </comment>
    <comment ref="R27" authorId="0">
      <text>
        <r>
          <rPr>
            <sz val="8"/>
            <rFont val="Tahoma"/>
            <family val="2"/>
          </rPr>
          <t>Trip generation of development calculated by worksheet.</t>
        </r>
      </text>
    </comment>
    <comment ref="S27" authorId="0">
      <text>
        <r>
          <rPr>
            <sz val="8"/>
            <rFont val="Tahoma"/>
            <family val="2"/>
          </rPr>
          <t>Heavy vehicle trip generation of development calculated by worksheet.</t>
        </r>
      </text>
    </comment>
    <comment ref="T27" authorId="0">
      <text>
        <r>
          <rPr>
            <sz val="8"/>
            <rFont val="Tahoma"/>
            <family val="2"/>
          </rPr>
          <t>Veh-km/hr calculated by worksheet</t>
        </r>
      </text>
    </comment>
    <comment ref="U27" authorId="0">
      <text>
        <r>
          <rPr>
            <sz val="8"/>
            <rFont val="Tahoma"/>
            <family val="2"/>
          </rPr>
          <t>E80-km/day calculated by worksheet</t>
        </r>
      </text>
    </comment>
    <comment ref="Q41" authorId="0">
      <text>
        <r>
          <rPr>
            <sz val="8"/>
            <rFont val="Tahoma"/>
            <family val="2"/>
          </rPr>
          <t>Unit cost rates for calculating ESC
From LandCost and RoadCost worksheets</t>
        </r>
      </text>
    </comment>
    <comment ref="T41" authorId="0">
      <text>
        <r>
          <rPr>
            <sz val="8"/>
            <rFont val="Tahoma"/>
            <family val="2"/>
          </rPr>
          <t>Capacity component of contribution calculated by this worksheet</t>
        </r>
      </text>
    </comment>
    <comment ref="U41" authorId="0">
      <text>
        <r>
          <rPr>
            <sz val="8"/>
            <rFont val="Tahoma"/>
            <family val="2"/>
          </rPr>
          <t>Strength component of contribution calculated by this worksheet</t>
        </r>
      </text>
    </comment>
    <comment ref="U44" authorId="0">
      <text>
        <r>
          <rPr>
            <sz val="8"/>
            <rFont val="Tahoma"/>
            <family val="2"/>
          </rPr>
          <t>Total of capacity and strength components</t>
        </r>
      </text>
    </comment>
    <comment ref="Q46" authorId="0">
      <text>
        <r>
          <rPr>
            <sz val="8"/>
            <rFont val="Tahoma"/>
            <family val="2"/>
          </rPr>
          <t>Boundary road contributions only during township establishment</t>
        </r>
      </text>
    </comment>
    <comment ref="Q47" authorId="0">
      <text>
        <r>
          <rPr>
            <sz val="8"/>
            <rFont val="Tahoma"/>
            <family val="2"/>
          </rPr>
          <t>Boundary road length for which applicant is 100% responsible</t>
        </r>
      </text>
    </comment>
    <comment ref="R47" authorId="0">
      <text>
        <r>
          <rPr>
            <sz val="8"/>
            <rFont val="Tahoma"/>
            <family val="2"/>
          </rPr>
          <t>Boundary road length for which applicant is 50% responsible</t>
        </r>
      </text>
    </comment>
    <comment ref="S47" authorId="0">
      <text>
        <r>
          <rPr>
            <sz val="8"/>
            <rFont val="Tahoma"/>
            <family val="2"/>
          </rPr>
          <t>Land value of boundary roads.
From LandCost worksheet.</t>
        </r>
      </text>
    </comment>
    <comment ref="T47" authorId="0">
      <text>
        <r>
          <rPr>
            <sz val="8"/>
            <rFont val="Tahoma"/>
            <family val="2"/>
          </rPr>
          <t>Construction cost of boundary road.
From RoadCost worksheet.</t>
        </r>
      </text>
    </comment>
    <comment ref="U47" authorId="0">
      <text>
        <r>
          <rPr>
            <sz val="8"/>
            <rFont val="Tahoma"/>
            <family val="2"/>
          </rPr>
          <t>Boundary road contributions
calculated by this worksheet</t>
        </r>
      </text>
    </comment>
    <comment ref="U52" authorId="0">
      <text>
        <r>
          <rPr>
            <sz val="8"/>
            <rFont val="Tahoma"/>
            <family val="2"/>
          </rPr>
          <t>Total contribution excluding VAT</t>
        </r>
      </text>
    </comment>
    <comment ref="U53" authorId="0">
      <text>
        <r>
          <rPr>
            <sz val="8"/>
            <rFont val="Tahoma"/>
            <family val="2"/>
          </rPr>
          <t>VAT payable on contribution</t>
        </r>
      </text>
    </comment>
    <comment ref="U54" authorId="0">
      <text>
        <r>
          <rPr>
            <sz val="8"/>
            <rFont val="Tahoma"/>
            <family val="2"/>
          </rPr>
          <t>Total contribution including VAT</t>
        </r>
      </text>
    </comment>
  </commentList>
</comments>
</file>

<file path=xl/sharedStrings.xml><?xml version="1.0" encoding="utf-8"?>
<sst xmlns="http://schemas.openxmlformats.org/spreadsheetml/2006/main" count="327" uniqueCount="126">
  <si>
    <t>No</t>
  </si>
  <si>
    <t>Applicant name:</t>
  </si>
  <si>
    <t>Applicant postal address:</t>
  </si>
  <si>
    <t>Development physical address:</t>
  </si>
  <si>
    <t>Code</t>
  </si>
  <si>
    <t>1. APPLICANT AND DEVELOPMENT PARTICULARS</t>
  </si>
  <si>
    <t>50% Share</t>
  </si>
  <si>
    <t>Units</t>
  </si>
  <si>
    <t>E80-km/day</t>
  </si>
  <si>
    <t>Value added tax (VAT)</t>
  </si>
  <si>
    <t>Traffic generation (Total approved - Previously approved)</t>
  </si>
  <si>
    <t>Information for previously approved land use</t>
  </si>
  <si>
    <t>Applicant and development particulars</t>
  </si>
  <si>
    <t>Basic external road contribution calculations</t>
  </si>
  <si>
    <t>Boundary road contribution calculations</t>
  </si>
  <si>
    <t>Enter Boundary road lengths for 100%/50% Shares and Class 4/5 roads</t>
  </si>
  <si>
    <t>Boundary road</t>
  </si>
  <si>
    <t>% Heavy</t>
  </si>
  <si>
    <r>
      <t>AADT</t>
    </r>
    <r>
      <rPr>
        <vertAlign val="subscript"/>
        <sz val="7"/>
        <rFont val="Arial"/>
        <family val="2"/>
      </rPr>
      <t>D</t>
    </r>
  </si>
  <si>
    <t>Trip rate</t>
  </si>
  <si>
    <t>Calculated</t>
  </si>
  <si>
    <t>Land use</t>
  </si>
  <si>
    <t>Low-veh</t>
  </si>
  <si>
    <t>Transit</t>
  </si>
  <si>
    <t>% Trip Rate Reductions</t>
  </si>
  <si>
    <t>E80 Axles</t>
  </si>
  <si>
    <r>
      <t>P</t>
    </r>
    <r>
      <rPr>
        <vertAlign val="subscript"/>
        <sz val="7"/>
        <rFont val="Arial"/>
        <family val="2"/>
      </rPr>
      <t>HD</t>
    </r>
  </si>
  <si>
    <t>Veh-km/hr</t>
  </si>
  <si>
    <r>
      <t>E</t>
    </r>
    <r>
      <rPr>
        <vertAlign val="subscript"/>
        <sz val="7"/>
        <rFont val="Arial"/>
        <family val="2"/>
      </rPr>
      <t>HD</t>
    </r>
    <r>
      <rPr>
        <sz val="7"/>
        <rFont val="Arial"/>
        <family val="2"/>
      </rPr>
      <t xml:space="preserve"> / HV</t>
    </r>
  </si>
  <si>
    <t>Land-use code</t>
  </si>
  <si>
    <t>Size of development</t>
  </si>
  <si>
    <t>Day/Month/Year</t>
  </si>
  <si>
    <t>Name:</t>
  </si>
  <si>
    <t>Region No:</t>
  </si>
  <si>
    <t>Date:</t>
  </si>
  <si>
    <t>Enter the following information</t>
  </si>
  <si>
    <t>Construction</t>
  </si>
  <si>
    <t>Cost/km</t>
  </si>
  <si>
    <t>Land Value</t>
  </si>
  <si>
    <t>per km</t>
  </si>
  <si>
    <t>Names and addresses</t>
  </si>
  <si>
    <t>Reference number, Date and Region number</t>
  </si>
  <si>
    <t>Indicate with Y/N if locate in Low Vehicle Ownership or Transit Areas</t>
  </si>
  <si>
    <t>Base</t>
  </si>
  <si>
    <t>Size</t>
  </si>
  <si>
    <t>Applicant Name</t>
  </si>
  <si>
    <t>Development Physical Address</t>
  </si>
  <si>
    <t>Applicant Postal Address</t>
  </si>
  <si>
    <t>Subtotals - Basic external road contributions</t>
  </si>
  <si>
    <t>Class 4 Boundary roads</t>
  </si>
  <si>
    <t>Class 5 Boundary roads</t>
  </si>
  <si>
    <t>Rows may be added or deleted from this table as required. Minimum one row.</t>
  </si>
  <si>
    <t>Municipal Reference Number</t>
  </si>
  <si>
    <t>% Trip length within the municipality</t>
  </si>
  <si>
    <t>Spreadsheet Based On:</t>
  </si>
  <si>
    <r>
      <t>Hour</t>
    </r>
    <r>
      <rPr>
        <vertAlign val="subscript"/>
        <sz val="7"/>
        <rFont val="Arial"/>
        <family val="2"/>
      </rPr>
      <t>D</t>
    </r>
  </si>
  <si>
    <r>
      <t>Factor F</t>
    </r>
    <r>
      <rPr>
        <vertAlign val="subscript"/>
        <sz val="7"/>
        <rFont val="Arial"/>
        <family val="2"/>
      </rPr>
      <t>T</t>
    </r>
  </si>
  <si>
    <t>Enter the following information for previously approved land use:</t>
  </si>
  <si>
    <t>Information for total land use (previous plus application)</t>
  </si>
  <si>
    <t>Enter the following information for total land use:</t>
  </si>
  <si>
    <t>Only required for Township Establishment</t>
  </si>
  <si>
    <t>Value Added Tax</t>
  </si>
  <si>
    <t>Total external engineering service contributions, VAT excluded</t>
  </si>
  <si>
    <t>Total external engineering service contributions, VAT included</t>
  </si>
  <si>
    <t>Development description</t>
  </si>
  <si>
    <t>2. PREVIOUSLY APPROVED LAND USE (BEFORE APPLICATION)</t>
  </si>
  <si>
    <t>3. TOTAL APPROVED LAND USE (AFTER APPLICATION)</t>
  </si>
  <si>
    <t>Total previously approved (before application)</t>
  </si>
  <si>
    <t>Total approved (after application)</t>
  </si>
  <si>
    <r>
      <t>Size A</t>
    </r>
    <r>
      <rPr>
        <vertAlign val="subscript"/>
        <sz val="7"/>
        <rFont val="Arial"/>
        <family val="2"/>
      </rPr>
      <t>D</t>
    </r>
  </si>
  <si>
    <t>Trips/hr</t>
  </si>
  <si>
    <t>Heavy /day</t>
  </si>
  <si>
    <r>
      <t>L</t>
    </r>
    <r>
      <rPr>
        <vertAlign val="subscript"/>
        <sz val="7"/>
        <rFont val="Arial"/>
        <family val="2"/>
      </rPr>
      <t>D</t>
    </r>
    <r>
      <rPr>
        <sz val="7"/>
        <rFont val="Arial"/>
        <family val="2"/>
      </rPr>
      <t>/2</t>
    </r>
    <r>
      <rPr>
        <sz val="7"/>
        <rFont val="Arial"/>
        <family val="2"/>
      </rPr>
      <t xml:space="preserve"> (km)</t>
    </r>
  </si>
  <si>
    <t>Calculated trips</t>
  </si>
  <si>
    <t>Calculations using rounded off factors</t>
  </si>
  <si>
    <t>Strength</t>
  </si>
  <si>
    <t>Unit Cost Rates</t>
  </si>
  <si>
    <t>Land</t>
  </si>
  <si>
    <t>Capacity</t>
  </si>
  <si>
    <t>Enter 999 Land-use code to allow user entry of all data items</t>
  </si>
  <si>
    <t>Code = 999 to allow user definitions</t>
  </si>
  <si>
    <t>Mix-Use</t>
  </si>
  <si>
    <t>Mun Reference No</t>
  </si>
  <si>
    <t>Size Adj</t>
  </si>
  <si>
    <t>Click on ESCCalculate to perform calculations</t>
  </si>
  <si>
    <t>Land-use Size</t>
  </si>
  <si>
    <t>Trip Len</t>
  </si>
  <si>
    <t>potential</t>
  </si>
  <si>
    <t>Mixed-used potential trip generation</t>
  </si>
  <si>
    <t>trips</t>
  </si>
  <si>
    <t>N</t>
  </si>
  <si>
    <t>Region 1</t>
  </si>
  <si>
    <t>Boundary Roads (metre)</t>
  </si>
  <si>
    <t>South African Trip Data Manual</t>
  </si>
  <si>
    <t>South African Engineering Service Contribution Manual for Municipal Road Infrastructure</t>
  </si>
  <si>
    <t>ESC Parameter spreadsheets</t>
  </si>
  <si>
    <t>ESC Parameter spreadsheets must be available in the same folder as this spreadsheet.</t>
  </si>
  <si>
    <t>YYYY Is the financial year. The financial year starts on 1 July YYYY and ends on 30 June YYYY+1</t>
  </si>
  <si>
    <t>Click on the button above to create a copy of the Template sheet.</t>
  </si>
  <si>
    <t>Do not change or enter any data on the Template spreadsheet</t>
  </si>
  <si>
    <t>Any number of sheets can be created in one workbook</t>
  </si>
  <si>
    <t>ESCTemplate</t>
  </si>
  <si>
    <t>ESCSpreadsheet</t>
  </si>
  <si>
    <t>Example Applicant Postal Address</t>
  </si>
  <si>
    <t>Example Applicant Name</t>
  </si>
  <si>
    <t>Example Development Physical Address</t>
  </si>
  <si>
    <t>Example Development description</t>
  </si>
  <si>
    <t>sqm GLA</t>
  </si>
  <si>
    <t>Publ Trans (N/T)</t>
  </si>
  <si>
    <t>H</t>
  </si>
  <si>
    <t>Low Vehicle Ownership Area (H/L/V)</t>
  </si>
  <si>
    <t>The spreadsheets must be named ESCRoadsParmYYYY.Xls (or Xlsx)</t>
  </si>
  <si>
    <t>Spreadsheet for the Calculation of Development Charges for Roads</t>
  </si>
  <si>
    <t>4. DEVELOPMENT CHARGES FOR ROADS</t>
  </si>
  <si>
    <t>4a. Basic external road charge</t>
  </si>
  <si>
    <t>4b. Boundary road charge (Township establishment only)</t>
  </si>
  <si>
    <t>Total boundary road charge</t>
  </si>
  <si>
    <t>100% Shr</t>
  </si>
  <si>
    <t>charge</t>
  </si>
  <si>
    <t>Total development charge for roads, VAT Excluded</t>
  </si>
  <si>
    <t>Total development charge for roads, VAT Included</t>
  </si>
  <si>
    <t>Total basic external road charge, VAT Excl</t>
  </si>
  <si>
    <t>FORM FOR DEVELOPMENT CHARGES FOR ROADS</t>
  </si>
  <si>
    <t>Mogale City Local Municipality</t>
  </si>
  <si>
    <t>Shopping Centre</t>
  </si>
  <si>
    <t>Krugersdorp</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</si>
</sst>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 #,##0"/>
    <numFmt numFmtId="173" formatCode="&quot;R&quot;\ #,##0.00"/>
    <numFmt numFmtId="174" formatCode="#,##0.00_ ;[Red]\-#,##0.00\ "/>
  </numFmts>
  <fonts count="35">
    <font>
      <sz val="8"/>
      <name val="Arial"/>
      <family val="0"/>
    </font>
    <font>
      <sz val="9"/>
      <color indexed="8"/>
      <name val="Calibri"/>
      <family val="2"/>
    </font>
    <font>
      <b/>
      <sz val="8"/>
      <name val="Arial"/>
      <family val="2"/>
    </font>
    <font>
      <b/>
      <sz val="12"/>
      <name val="Arial"/>
      <family val="2"/>
    </font>
    <font>
      <b/>
      <sz val="7"/>
      <name val="Arial"/>
      <family val="2"/>
    </font>
    <font>
      <sz val="7"/>
      <name val="Arial"/>
      <family val="2"/>
    </font>
    <font>
      <vertAlign val="subscript"/>
      <sz val="7"/>
      <name val="Arial"/>
      <family val="2"/>
    </font>
    <font>
      <sz val="7"/>
      <name val="Arial Narrow"/>
      <family val="2"/>
    </font>
    <font>
      <b/>
      <sz val="18"/>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4"/>
      <name val="Arial"/>
      <family val="2"/>
    </font>
    <font>
      <sz val="8"/>
      <name val="Tahoma"/>
      <family val="2"/>
    </font>
    <font>
      <sz val="10"/>
      <color indexed="8"/>
      <name val="Arial"/>
      <family val="2"/>
    </font>
    <font>
      <u val="single"/>
      <sz val="8"/>
      <color indexed="20"/>
      <name val="Arial"/>
      <family val="2"/>
    </font>
    <font>
      <u val="single"/>
      <sz val="8"/>
      <color indexed="12"/>
      <name val="Arial"/>
      <family val="2"/>
    </font>
    <font>
      <sz val="9"/>
      <color indexed="60"/>
      <name val="Arial"/>
      <family val="2"/>
    </font>
    <font>
      <u val="single"/>
      <sz val="8"/>
      <color theme="11"/>
      <name val="Arial"/>
      <family val="2"/>
    </font>
    <font>
      <u val="single"/>
      <sz val="8"/>
      <color theme="10"/>
      <name val="Arial"/>
      <family val="2"/>
    </font>
    <font>
      <sz val="9"/>
      <color rgb="FFC0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border>
    <border>
      <left style="thin"/>
      <right style="thin"/>
      <top style="thin"/>
      <bottom/>
    </border>
    <border>
      <left style="thin"/>
      <right style="thin"/>
      <top style="thin"/>
      <bottom style="thin"/>
    </border>
    <border>
      <left/>
      <right style="thin"/>
      <top style="thin"/>
      <bottom style="thin"/>
    </border>
    <border>
      <left style="thin"/>
      <right style="thin"/>
      <top/>
      <bottom style="thin"/>
    </border>
    <border>
      <left style="thin"/>
      <right/>
      <top style="thin"/>
      <bottom style="thin"/>
    </border>
    <border>
      <left/>
      <right/>
      <top/>
      <bottom style="thin"/>
    </border>
    <border>
      <left style="thin"/>
      <right style="thin"/>
      <top style="thin"/>
      <bottom style="hair"/>
    </border>
    <border>
      <left/>
      <right style="thin"/>
      <top style="thin"/>
      <bottom/>
    </border>
    <border>
      <left/>
      <right style="thin"/>
      <top style="hair"/>
      <bottom style="hair"/>
    </border>
    <border>
      <left/>
      <right style="thin"/>
      <top/>
      <bottom/>
    </border>
    <border>
      <left/>
      <right style="thin"/>
      <top/>
      <bottom style="thin"/>
    </border>
    <border>
      <left style="thin"/>
      <right style="hair"/>
      <top style="thin"/>
      <bottom style="thin"/>
    </border>
    <border>
      <left style="hair"/>
      <right style="hair"/>
      <top style="thin"/>
      <bottom style="thin"/>
    </border>
    <border>
      <left style="thin"/>
      <right style="thin"/>
      <top style="hair"/>
      <bottom style="hair"/>
    </border>
    <border>
      <left style="thin"/>
      <right style="thin"/>
      <top/>
      <bottom/>
    </border>
    <border>
      <left style="thin"/>
      <right/>
      <top style="thin"/>
      <bottom style="hair"/>
    </border>
    <border>
      <left style="thin"/>
      <right/>
      <top/>
      <bottom style="thin"/>
    </border>
    <border>
      <left style="thin"/>
      <right/>
      <top style="thin"/>
      <bottom/>
    </border>
    <border>
      <left style="thin"/>
      <right/>
      <top/>
      <bottom/>
    </border>
    <border>
      <left/>
      <right/>
      <top style="hair"/>
      <bottom style="hair"/>
    </border>
    <border>
      <left/>
      <right/>
      <top style="thin"/>
      <bottom style="thin"/>
    </border>
    <border>
      <left/>
      <right/>
      <top style="thin"/>
      <bottom style="hair"/>
    </border>
    <border>
      <left/>
      <right style="thin"/>
      <top style="thin"/>
      <bottom style="hair"/>
    </border>
    <border>
      <left style="thin"/>
      <right/>
      <top style="hair"/>
      <bottom style="hair"/>
    </border>
    <border>
      <left style="thin"/>
      <right/>
      <top style="hair"/>
      <bottom style="thin"/>
    </border>
    <border>
      <left/>
      <right/>
      <top style="hair"/>
      <bottom style="thin"/>
    </border>
    <border>
      <left/>
      <right style="thin"/>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32"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3"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0" xfId="0" applyFont="1" applyAlignment="1">
      <alignment/>
    </xf>
    <xf numFmtId="0" fontId="4" fillId="0" borderId="0" xfId="0" applyFont="1" applyFill="1" applyBorder="1" applyAlignment="1">
      <alignment horizontal="left" vertical="center"/>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49" fontId="7" fillId="0" borderId="12" xfId="0" applyNumberFormat="1" applyFont="1" applyBorder="1" applyAlignment="1">
      <alignment horizontal="right" vertical="center" wrapText="1"/>
    </xf>
    <xf numFmtId="9" fontId="5" fillId="0" borderId="13" xfId="0" applyNumberFormat="1" applyFont="1" applyBorder="1" applyAlignment="1">
      <alignment vertical="center"/>
    </xf>
    <xf numFmtId="0" fontId="5" fillId="0" borderId="14"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5" fillId="20" borderId="14" xfId="0" applyFont="1" applyFill="1" applyBorder="1" applyAlignment="1">
      <alignment horizontal="right" vertical="center"/>
    </xf>
    <xf numFmtId="1" fontId="5" fillId="0" borderId="15" xfId="0" applyNumberFormat="1" applyFont="1" applyBorder="1" applyAlignment="1">
      <alignment horizontal="right" vertical="center"/>
    </xf>
    <xf numFmtId="1" fontId="5" fillId="0" borderId="12" xfId="0" applyNumberFormat="1" applyFont="1" applyBorder="1" applyAlignment="1">
      <alignment horizontal="right" vertical="center"/>
    </xf>
    <xf numFmtId="0" fontId="5" fillId="0" borderId="11"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166" fontId="5" fillId="0" borderId="12" xfId="0" applyNumberFormat="1" applyFont="1" applyBorder="1" applyAlignment="1">
      <alignment vertical="center"/>
    </xf>
    <xf numFmtId="173" fontId="5" fillId="0" borderId="12" xfId="0" applyNumberFormat="1" applyFont="1" applyBorder="1" applyAlignment="1">
      <alignment vertical="center"/>
    </xf>
    <xf numFmtId="2" fontId="5" fillId="0" borderId="14" xfId="0" applyNumberFormat="1" applyFont="1" applyBorder="1" applyAlignment="1">
      <alignment vertical="center"/>
    </xf>
    <xf numFmtId="2" fontId="5" fillId="0" borderId="16" xfId="0" applyNumberFormat="1" applyFont="1" applyBorder="1" applyAlignment="1">
      <alignment vertical="center"/>
    </xf>
    <xf numFmtId="174" fontId="5" fillId="0" borderId="12" xfId="0" applyNumberFormat="1" applyFont="1" applyBorder="1" applyAlignment="1">
      <alignment vertical="center"/>
    </xf>
    <xf numFmtId="172" fontId="5" fillId="0" borderId="14" xfId="0" applyNumberFormat="1" applyFont="1" applyBorder="1" applyAlignment="1">
      <alignment vertical="center"/>
    </xf>
    <xf numFmtId="173" fontId="5" fillId="0" borderId="14" xfId="0" applyNumberFormat="1" applyFont="1" applyBorder="1" applyAlignment="1">
      <alignment vertical="center"/>
    </xf>
    <xf numFmtId="172" fontId="5" fillId="0" borderId="17" xfId="0" applyNumberFormat="1" applyFont="1" applyBorder="1" applyAlignment="1">
      <alignment vertical="center"/>
    </xf>
    <xf numFmtId="173" fontId="5" fillId="0" borderId="17" xfId="0" applyNumberFormat="1" applyFont="1" applyBorder="1" applyAlignment="1">
      <alignment vertical="center"/>
    </xf>
    <xf numFmtId="1" fontId="5" fillId="24" borderId="18" xfId="0" applyNumberFormat="1" applyFont="1" applyFill="1" applyBorder="1" applyAlignment="1" applyProtection="1">
      <alignment horizontal="right" vertical="center"/>
      <protection locked="0"/>
    </xf>
    <xf numFmtId="1" fontId="5" fillId="24" borderId="19" xfId="0" applyNumberFormat="1" applyFont="1" applyFill="1" applyBorder="1" applyAlignment="1" applyProtection="1">
      <alignment horizontal="right" vertical="center"/>
      <protection locked="0"/>
    </xf>
    <xf numFmtId="1" fontId="5" fillId="24" borderId="20" xfId="0" applyNumberFormat="1" applyFont="1" applyFill="1" applyBorder="1" applyAlignment="1" applyProtection="1">
      <alignment horizontal="right" vertical="center"/>
      <protection locked="0"/>
    </xf>
    <xf numFmtId="1" fontId="5" fillId="24" borderId="21" xfId="0" applyNumberFormat="1" applyFont="1" applyFill="1" applyBorder="1" applyAlignment="1" applyProtection="1">
      <alignment horizontal="right" vertical="center"/>
      <protection locked="0"/>
    </xf>
    <xf numFmtId="0" fontId="5" fillId="24" borderId="22" xfId="0" applyFont="1" applyFill="1" applyBorder="1" applyAlignment="1" applyProtection="1">
      <alignment horizontal="right" vertical="center"/>
      <protection locked="0"/>
    </xf>
    <xf numFmtId="0" fontId="5" fillId="24" borderId="23" xfId="0" applyFont="1" applyFill="1" applyBorder="1" applyAlignment="1" applyProtection="1">
      <alignment horizontal="right" vertical="center"/>
      <protection locked="0"/>
    </xf>
    <xf numFmtId="0" fontId="5" fillId="24" borderId="13" xfId="0" applyFont="1" applyFill="1" applyBorder="1" applyAlignment="1" applyProtection="1">
      <alignment horizontal="right" vertical="center"/>
      <protection locked="0"/>
    </xf>
    <xf numFmtId="0" fontId="5" fillId="24" borderId="16" xfId="0" applyFont="1" applyFill="1" applyBorder="1" applyAlignment="1" applyProtection="1">
      <alignment horizontal="right" vertical="center"/>
      <protection locked="0"/>
    </xf>
    <xf numFmtId="1" fontId="5" fillId="24" borderId="11" xfId="0" applyNumberFormat="1" applyFont="1" applyFill="1" applyBorder="1" applyAlignment="1" applyProtection="1">
      <alignment vertical="center"/>
      <protection locked="0"/>
    </xf>
    <xf numFmtId="1" fontId="5" fillId="24" borderId="24" xfId="0" applyNumberFormat="1" applyFont="1" applyFill="1" applyBorder="1" applyAlignment="1" applyProtection="1">
      <alignment vertical="center"/>
      <protection locked="0"/>
    </xf>
    <xf numFmtId="1" fontId="5" fillId="24" borderId="25" xfId="0" applyNumberFormat="1" applyFont="1" applyFill="1" applyBorder="1" applyAlignment="1" applyProtection="1">
      <alignment vertical="center"/>
      <protection locked="0"/>
    </xf>
    <xf numFmtId="1" fontId="5" fillId="24" borderId="14" xfId="0" applyNumberFormat="1" applyFont="1" applyFill="1" applyBorder="1" applyAlignment="1" applyProtection="1">
      <alignment vertical="center"/>
      <protection locked="0"/>
    </xf>
    <xf numFmtId="0" fontId="5" fillId="24" borderId="13" xfId="0" applyFont="1" applyFill="1" applyBorder="1" applyAlignment="1" applyProtection="1">
      <alignment horizontal="center" vertical="center"/>
      <protection locked="0"/>
    </xf>
    <xf numFmtId="1" fontId="5" fillId="24" borderId="26" xfId="0" applyNumberFormat="1" applyFont="1" applyFill="1" applyBorder="1" applyAlignment="1" applyProtection="1">
      <alignment horizontal="right" vertical="center"/>
      <protection locked="0"/>
    </xf>
    <xf numFmtId="1" fontId="5" fillId="24" borderId="17" xfId="0" applyNumberFormat="1" applyFont="1" applyFill="1" applyBorder="1" applyAlignment="1" applyProtection="1">
      <alignment horizontal="right" vertical="center"/>
      <protection locked="0"/>
    </xf>
    <xf numFmtId="1" fontId="5" fillId="24" borderId="27" xfId="0" applyNumberFormat="1" applyFont="1" applyFill="1" applyBorder="1" applyAlignment="1" applyProtection="1">
      <alignment horizontal="right" vertical="center"/>
      <protection locked="0"/>
    </xf>
    <xf numFmtId="1" fontId="5" fillId="24" borderId="14" xfId="0" applyNumberFormat="1" applyFont="1" applyFill="1" applyBorder="1" applyAlignment="1" applyProtection="1">
      <alignment horizontal="right" vertical="center"/>
      <protection locked="0"/>
    </xf>
    <xf numFmtId="0" fontId="0" fillId="0" borderId="10" xfId="0" applyBorder="1" applyAlignment="1">
      <alignment vertical="center"/>
    </xf>
    <xf numFmtId="0" fontId="0" fillId="0" borderId="18" xfId="0" applyBorder="1" applyAlignment="1">
      <alignment vertical="center"/>
    </xf>
    <xf numFmtId="0" fontId="26" fillId="0" borderId="28" xfId="0" applyFont="1" applyBorder="1" applyAlignment="1">
      <alignment vertical="center"/>
    </xf>
    <xf numFmtId="0" fontId="5" fillId="0" borderId="29" xfId="0" applyFont="1" applyFill="1" applyBorder="1" applyAlignment="1">
      <alignment horizontal="left" vertical="center"/>
    </xf>
    <xf numFmtId="1" fontId="5" fillId="0" borderId="18" xfId="0" applyNumberFormat="1" applyFont="1" applyBorder="1" applyAlignment="1" applyProtection="1">
      <alignment vertical="center"/>
      <protection/>
    </xf>
    <xf numFmtId="9" fontId="5" fillId="0" borderId="18" xfId="0" applyNumberFormat="1" applyFont="1" applyFill="1" applyBorder="1" applyAlignment="1" applyProtection="1">
      <alignment vertical="center"/>
      <protection/>
    </xf>
    <xf numFmtId="2" fontId="5" fillId="0" borderId="25" xfId="0" applyNumberFormat="1" applyFont="1" applyBorder="1" applyAlignment="1" applyProtection="1">
      <alignment horizontal="right" vertical="center"/>
      <protection/>
    </xf>
    <xf numFmtId="1" fontId="5" fillId="0" borderId="19" xfId="0" applyNumberFormat="1" applyFont="1" applyBorder="1" applyAlignment="1" applyProtection="1">
      <alignment vertical="center"/>
      <protection/>
    </xf>
    <xf numFmtId="9" fontId="5" fillId="0" borderId="19" xfId="0" applyNumberFormat="1" applyFont="1" applyFill="1" applyBorder="1" applyAlignment="1" applyProtection="1">
      <alignment vertical="center"/>
      <protection/>
    </xf>
    <xf numFmtId="2" fontId="5" fillId="0" borderId="24" xfId="0" applyNumberFormat="1" applyFont="1" applyBorder="1" applyAlignment="1" applyProtection="1">
      <alignment horizontal="right" vertical="center"/>
      <protection/>
    </xf>
    <xf numFmtId="1" fontId="5" fillId="0" borderId="20" xfId="0" applyNumberFormat="1" applyFont="1" applyBorder="1" applyAlignment="1" applyProtection="1">
      <alignment vertical="center"/>
      <protection/>
    </xf>
    <xf numFmtId="9" fontId="5" fillId="0" borderId="20" xfId="0" applyNumberFormat="1" applyFont="1" applyFill="1" applyBorder="1" applyAlignment="1" applyProtection="1">
      <alignment vertical="center"/>
      <protection/>
    </xf>
    <xf numFmtId="1" fontId="5" fillId="0" borderId="21" xfId="0" applyNumberFormat="1" applyFont="1" applyBorder="1" applyAlignment="1" applyProtection="1">
      <alignment vertical="center"/>
      <protection/>
    </xf>
    <xf numFmtId="2" fontId="5" fillId="0" borderId="14" xfId="0" applyNumberFormat="1" applyFont="1" applyBorder="1" applyAlignment="1" applyProtection="1">
      <alignment vertical="center"/>
      <protection/>
    </xf>
    <xf numFmtId="9" fontId="5" fillId="0" borderId="21" xfId="0" applyNumberFormat="1" applyFont="1" applyFill="1" applyBorder="1" applyAlignment="1" applyProtection="1">
      <alignment vertical="center"/>
      <protection/>
    </xf>
    <xf numFmtId="1" fontId="5" fillId="0" borderId="11" xfId="0" applyNumberFormat="1" applyFont="1" applyFill="1" applyBorder="1" applyAlignment="1" applyProtection="1">
      <alignment vertical="center"/>
      <protection/>
    </xf>
    <xf numFmtId="1" fontId="5" fillId="0" borderId="24" xfId="0" applyNumberFormat="1" applyFont="1" applyFill="1" applyBorder="1" applyAlignment="1" applyProtection="1">
      <alignment vertical="center"/>
      <protection/>
    </xf>
    <xf numFmtId="1" fontId="5" fillId="0" borderId="25" xfId="0" applyNumberFormat="1" applyFont="1" applyFill="1" applyBorder="1" applyAlignment="1" applyProtection="1">
      <alignment vertical="center"/>
      <protection/>
    </xf>
    <xf numFmtId="1" fontId="5" fillId="0" borderId="14" xfId="0" applyNumberFormat="1" applyFont="1" applyFill="1" applyBorder="1" applyAlignment="1" applyProtection="1">
      <alignment vertical="center"/>
      <protection/>
    </xf>
    <xf numFmtId="0" fontId="5"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right" vertical="center"/>
      <protection/>
    </xf>
    <xf numFmtId="1" fontId="5" fillId="0" borderId="18" xfId="0" applyNumberFormat="1" applyFont="1" applyFill="1" applyBorder="1" applyAlignment="1" applyProtection="1">
      <alignment vertical="center"/>
      <protection/>
    </xf>
    <xf numFmtId="2" fontId="5" fillId="0" borderId="18" xfId="0" applyNumberFormat="1" applyFont="1" applyFill="1" applyBorder="1" applyAlignment="1" applyProtection="1">
      <alignment horizontal="right" vertical="center"/>
      <protection/>
    </xf>
    <xf numFmtId="2" fontId="5" fillId="0" borderId="11" xfId="0" applyNumberFormat="1" applyFont="1" applyFill="1" applyBorder="1" applyAlignment="1" applyProtection="1">
      <alignment vertical="center"/>
      <protection/>
    </xf>
    <xf numFmtId="2" fontId="5" fillId="0" borderId="18" xfId="0" applyNumberFormat="1" applyFont="1" applyFill="1" applyBorder="1" applyAlignment="1" applyProtection="1">
      <alignment vertical="center"/>
      <protection/>
    </xf>
    <xf numFmtId="0" fontId="5" fillId="0" borderId="30" xfId="0" applyNumberFormat="1" applyFont="1" applyFill="1" applyBorder="1" applyAlignment="1" applyProtection="1">
      <alignment vertical="center"/>
      <protection/>
    </xf>
    <xf numFmtId="0" fontId="5" fillId="0" borderId="24" xfId="0" applyNumberFormat="1" applyFont="1" applyFill="1" applyBorder="1" applyAlignment="1" applyProtection="1">
      <alignment horizontal="right" vertical="center"/>
      <protection/>
    </xf>
    <xf numFmtId="1" fontId="5" fillId="0" borderId="19" xfId="0" applyNumberFormat="1" applyFont="1" applyFill="1" applyBorder="1" applyAlignment="1" applyProtection="1">
      <alignment vertical="center"/>
      <protection/>
    </xf>
    <xf numFmtId="2" fontId="5" fillId="0" borderId="19" xfId="0" applyNumberFormat="1" applyFont="1" applyFill="1" applyBorder="1" applyAlignment="1" applyProtection="1">
      <alignment horizontal="right" vertical="center"/>
      <protection/>
    </xf>
    <xf numFmtId="2" fontId="5" fillId="0" borderId="24" xfId="0" applyNumberFormat="1" applyFont="1" applyFill="1" applyBorder="1" applyAlignment="1" applyProtection="1">
      <alignment vertical="center"/>
      <protection/>
    </xf>
    <xf numFmtId="2" fontId="5" fillId="0" borderId="19"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5" fillId="0" borderId="25" xfId="0" applyNumberFormat="1" applyFont="1" applyFill="1" applyBorder="1" applyAlignment="1" applyProtection="1">
      <alignment horizontal="right" vertical="center"/>
      <protection/>
    </xf>
    <xf numFmtId="1" fontId="5" fillId="0" borderId="20" xfId="0" applyNumberFormat="1" applyFont="1" applyFill="1" applyBorder="1" applyAlignment="1" applyProtection="1">
      <alignment vertical="center"/>
      <protection/>
    </xf>
    <xf numFmtId="2" fontId="5" fillId="0" borderId="20" xfId="0" applyNumberFormat="1" applyFont="1" applyFill="1" applyBorder="1" applyAlignment="1" applyProtection="1">
      <alignment horizontal="right" vertical="center"/>
      <protection/>
    </xf>
    <xf numFmtId="2" fontId="5" fillId="0" borderId="25" xfId="0" applyNumberFormat="1" applyFont="1" applyFill="1" applyBorder="1" applyAlignment="1" applyProtection="1">
      <alignment vertical="center"/>
      <protection/>
    </xf>
    <xf numFmtId="2" fontId="5" fillId="0" borderId="20" xfId="0" applyNumberFormat="1" applyFont="1" applyFill="1" applyBorder="1" applyAlignment="1" applyProtection="1">
      <alignment vertical="center"/>
      <protection/>
    </xf>
    <xf numFmtId="0" fontId="5" fillId="0" borderId="16" xfId="0" applyNumberFormat="1" applyFont="1" applyFill="1" applyBorder="1" applyAlignment="1" applyProtection="1">
      <alignment vertical="center"/>
      <protection/>
    </xf>
    <xf numFmtId="0" fontId="5" fillId="0" borderId="14" xfId="0" applyNumberFormat="1" applyFont="1" applyFill="1" applyBorder="1" applyAlignment="1" applyProtection="1">
      <alignment horizontal="right" vertical="center"/>
      <protection/>
    </xf>
    <xf numFmtId="1" fontId="5" fillId="0" borderId="21" xfId="0" applyNumberFormat="1" applyFont="1" applyFill="1" applyBorder="1" applyAlignment="1" applyProtection="1">
      <alignment vertical="center"/>
      <protection/>
    </xf>
    <xf numFmtId="2" fontId="5" fillId="0" borderId="21" xfId="0" applyNumberFormat="1" applyFont="1" applyFill="1" applyBorder="1" applyAlignment="1" applyProtection="1">
      <alignment horizontal="right" vertical="center"/>
      <protection/>
    </xf>
    <xf numFmtId="2" fontId="5" fillId="0" borderId="14" xfId="0" applyNumberFormat="1" applyFont="1" applyFill="1" applyBorder="1" applyAlignment="1" applyProtection="1">
      <alignment vertical="center"/>
      <protection/>
    </xf>
    <xf numFmtId="2" fontId="5" fillId="0" borderId="21" xfId="0" applyNumberFormat="1" applyFont="1" applyFill="1" applyBorder="1" applyAlignment="1" applyProtection="1">
      <alignment vertical="center"/>
      <protection/>
    </xf>
    <xf numFmtId="0" fontId="0" fillId="0" borderId="0" xfId="0" applyFont="1" applyFill="1" applyBorder="1" applyAlignment="1">
      <alignment horizontal="left" vertical="center"/>
    </xf>
    <xf numFmtId="0" fontId="5" fillId="0" borderId="25" xfId="0" applyFont="1" applyBorder="1" applyAlignment="1">
      <alignment vertical="center"/>
    </xf>
    <xf numFmtId="1" fontId="5" fillId="0" borderId="25" xfId="0" applyNumberFormat="1" applyFont="1" applyBorder="1" applyAlignment="1">
      <alignment vertical="center"/>
    </xf>
    <xf numFmtId="164" fontId="5" fillId="0" borderId="11" xfId="0" applyNumberFormat="1" applyFont="1" applyBorder="1" applyAlignment="1">
      <alignment vertical="center"/>
    </xf>
    <xf numFmtId="166" fontId="5" fillId="0" borderId="11" xfId="0" applyNumberFormat="1" applyFont="1" applyBorder="1" applyAlignment="1">
      <alignment vertical="center"/>
    </xf>
    <xf numFmtId="49" fontId="7" fillId="0" borderId="14" xfId="0" applyNumberFormat="1" applyFont="1" applyBorder="1" applyAlignment="1">
      <alignment horizontal="right" vertical="center" wrapText="1"/>
    </xf>
    <xf numFmtId="0" fontId="5" fillId="0" borderId="27" xfId="0" applyFont="1" applyBorder="1" applyAlignment="1">
      <alignment horizontal="right" vertical="center" wrapText="1"/>
    </xf>
    <xf numFmtId="0" fontId="5" fillId="0" borderId="14" xfId="0" applyFont="1" applyBorder="1" applyAlignment="1">
      <alignment horizontal="right" vertical="center" wrapText="1"/>
    </xf>
    <xf numFmtId="1" fontId="5" fillId="0" borderId="11" xfId="0" applyNumberFormat="1" applyFont="1" applyBorder="1" applyAlignment="1">
      <alignment horizontal="right" vertical="center"/>
    </xf>
    <xf numFmtId="0" fontId="5" fillId="0" borderId="11"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20" xfId="0" applyFont="1" applyFill="1" applyBorder="1" applyAlignment="1">
      <alignment horizontal="right" vertical="center"/>
    </xf>
    <xf numFmtId="0" fontId="7" fillId="0" borderId="0" xfId="0" applyFont="1" applyFill="1" applyBorder="1" applyAlignment="1">
      <alignment horizontal="right" vertical="center"/>
    </xf>
    <xf numFmtId="2" fontId="5" fillId="0" borderId="10" xfId="0" applyNumberFormat="1" applyFont="1" applyBorder="1" applyAlignment="1" applyProtection="1">
      <alignment horizontal="right" vertical="center"/>
      <protection/>
    </xf>
    <xf numFmtId="2" fontId="5" fillId="0" borderId="30" xfId="0" applyNumberFormat="1" applyFont="1" applyBorder="1" applyAlignment="1" applyProtection="1">
      <alignment horizontal="right" vertical="center"/>
      <protection/>
    </xf>
    <xf numFmtId="2" fontId="5" fillId="0" borderId="16" xfId="0" applyNumberFormat="1" applyFont="1" applyBorder="1" applyAlignment="1" applyProtection="1">
      <alignment horizontal="right" vertical="center"/>
      <protection/>
    </xf>
    <xf numFmtId="49" fontId="7" fillId="0" borderId="15" xfId="0" applyNumberFormat="1" applyFont="1" applyBorder="1" applyAlignment="1">
      <alignment horizontal="right" vertical="center" wrapText="1"/>
    </xf>
    <xf numFmtId="0" fontId="0" fillId="25" borderId="0" xfId="0" applyFill="1" applyAlignment="1">
      <alignment/>
    </xf>
    <xf numFmtId="0" fontId="8" fillId="25" borderId="0" xfId="0" applyFont="1" applyFill="1" applyAlignment="1">
      <alignment horizontal="center" vertical="center" wrapText="1"/>
    </xf>
    <xf numFmtId="0" fontId="2" fillId="25" borderId="0" xfId="0" applyFont="1" applyFill="1" applyAlignment="1">
      <alignment horizontal="left" vertical="center"/>
    </xf>
    <xf numFmtId="0" fontId="0" fillId="25" borderId="0" xfId="0" applyFill="1" applyAlignment="1">
      <alignment horizontal="center" vertical="center"/>
    </xf>
    <xf numFmtId="0" fontId="0" fillId="25" borderId="0" xfId="0" applyFont="1" applyFill="1" applyAlignment="1">
      <alignment horizontal="left" vertical="center"/>
    </xf>
    <xf numFmtId="0" fontId="34" fillId="0" borderId="0" xfId="0" applyFont="1" applyAlignment="1">
      <alignment/>
    </xf>
    <xf numFmtId="0" fontId="34" fillId="0" borderId="0" xfId="0" applyFont="1" applyAlignment="1">
      <alignment vertical="top"/>
    </xf>
    <xf numFmtId="0" fontId="34" fillId="0" borderId="0" xfId="0" applyFont="1" applyAlignment="1">
      <alignment vertical="center"/>
    </xf>
    <xf numFmtId="0" fontId="5" fillId="20" borderId="12" xfId="0" applyFont="1" applyFill="1" applyBorder="1" applyAlignment="1">
      <alignment horizontal="right" vertical="center"/>
    </xf>
    <xf numFmtId="0" fontId="5" fillId="24" borderId="31" xfId="0" applyFont="1" applyFill="1" applyBorder="1" applyAlignment="1" applyProtection="1">
      <alignment horizontal="center" vertical="center"/>
      <protection locked="0"/>
    </xf>
    <xf numFmtId="0" fontId="5" fillId="0" borderId="15" xfId="0" applyFont="1" applyFill="1" applyBorder="1" applyAlignment="1">
      <alignment horizontal="left" vertical="center"/>
    </xf>
    <xf numFmtId="0" fontId="5" fillId="0" borderId="31" xfId="0" applyFont="1" applyFill="1" applyBorder="1" applyAlignment="1">
      <alignment horizontal="left" vertical="center"/>
    </xf>
    <xf numFmtId="0" fontId="5" fillId="0" borderId="13" xfId="0" applyFont="1" applyFill="1" applyBorder="1" applyAlignment="1">
      <alignment horizontal="left" vertical="center"/>
    </xf>
    <xf numFmtId="0" fontId="3" fillId="20" borderId="15" xfId="0" applyFont="1" applyFill="1" applyBorder="1" applyAlignment="1">
      <alignment horizontal="left" vertical="center"/>
    </xf>
    <xf numFmtId="0" fontId="3" fillId="20" borderId="31" xfId="0" applyFont="1" applyFill="1" applyBorder="1" applyAlignment="1">
      <alignment horizontal="left" vertical="center"/>
    </xf>
    <xf numFmtId="0" fontId="2" fillId="20" borderId="31" xfId="0" applyFont="1" applyFill="1" applyBorder="1" applyAlignment="1">
      <alignment horizontal="right" vertical="center"/>
    </xf>
    <xf numFmtId="0" fontId="2" fillId="20" borderId="13" xfId="0" applyFont="1" applyFill="1" applyBorder="1" applyAlignment="1">
      <alignment horizontal="right" vertical="center"/>
    </xf>
    <xf numFmtId="0" fontId="5" fillId="24" borderId="15" xfId="0" applyFont="1" applyFill="1" applyBorder="1" applyAlignment="1" applyProtection="1">
      <alignment horizontal="left" vertical="center"/>
      <protection locked="0"/>
    </xf>
    <xf numFmtId="0" fontId="5" fillId="24" borderId="31" xfId="0" applyFont="1" applyFill="1" applyBorder="1" applyAlignment="1" applyProtection="1">
      <alignment horizontal="left" vertical="center"/>
      <protection locked="0"/>
    </xf>
    <xf numFmtId="0" fontId="5" fillId="24" borderId="13" xfId="0"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0" fontId="5" fillId="20" borderId="28" xfId="0" applyFont="1" applyFill="1" applyBorder="1" applyAlignment="1">
      <alignment horizontal="right" vertical="center"/>
    </xf>
    <xf numFmtId="0" fontId="5" fillId="20" borderId="10" xfId="0" applyFont="1" applyFill="1" applyBorder="1" applyAlignment="1">
      <alignment horizontal="right" vertical="center"/>
    </xf>
    <xf numFmtId="0" fontId="5" fillId="20" borderId="18" xfId="0" applyFont="1" applyFill="1" applyBorder="1" applyAlignment="1">
      <alignment horizontal="right" vertical="center"/>
    </xf>
    <xf numFmtId="0" fontId="2" fillId="20" borderId="15" xfId="0" applyFont="1" applyFill="1" applyBorder="1" applyAlignment="1">
      <alignment horizontal="left" vertical="center"/>
    </xf>
    <xf numFmtId="0" fontId="2" fillId="20" borderId="31" xfId="0" applyFont="1" applyFill="1" applyBorder="1" applyAlignment="1">
      <alignment horizontal="left" vertical="center"/>
    </xf>
    <xf numFmtId="0" fontId="2" fillId="20" borderId="13" xfId="0" applyFont="1" applyFill="1" applyBorder="1" applyAlignment="1">
      <alignment horizontal="left" vertical="center"/>
    </xf>
    <xf numFmtId="0" fontId="5" fillId="20" borderId="15" xfId="0" applyFont="1" applyFill="1" applyBorder="1" applyAlignment="1">
      <alignment horizontal="right" vertical="center"/>
    </xf>
    <xf numFmtId="0" fontId="5" fillId="20" borderId="13" xfId="0" applyFont="1" applyFill="1" applyBorder="1" applyAlignment="1">
      <alignment horizontal="right" vertical="center"/>
    </xf>
    <xf numFmtId="0" fontId="5" fillId="24" borderId="26" xfId="0" applyFont="1" applyFill="1" applyBorder="1" applyAlignment="1" applyProtection="1">
      <alignment horizontal="left" vertical="center"/>
      <protection locked="0"/>
    </xf>
    <xf numFmtId="0" fontId="5" fillId="24" borderId="32" xfId="0" applyFont="1" applyFill="1" applyBorder="1" applyAlignment="1" applyProtection="1">
      <alignment horizontal="left" vertical="center"/>
      <protection locked="0"/>
    </xf>
    <xf numFmtId="0" fontId="5" fillId="24" borderId="33" xfId="0" applyFont="1" applyFill="1" applyBorder="1" applyAlignment="1" applyProtection="1">
      <alignment horizontal="left" vertical="center"/>
      <protection locked="0"/>
    </xf>
    <xf numFmtId="0" fontId="0" fillId="0" borderId="0" xfId="0" applyFont="1" applyFill="1" applyBorder="1" applyAlignment="1">
      <alignment horizontal="left" vertical="center"/>
    </xf>
    <xf numFmtId="0" fontId="5" fillId="20" borderId="15" xfId="0" applyFont="1" applyFill="1" applyBorder="1" applyAlignment="1">
      <alignment horizontal="left" vertical="center"/>
    </xf>
    <xf numFmtId="0" fontId="5" fillId="20" borderId="13" xfId="0" applyFont="1" applyFill="1" applyBorder="1" applyAlignment="1">
      <alignment horizontal="left" vertical="center"/>
    </xf>
    <xf numFmtId="0" fontId="5" fillId="20" borderId="29" xfId="0" applyFont="1" applyFill="1" applyBorder="1" applyAlignment="1">
      <alignment horizontal="right" vertical="center"/>
    </xf>
    <xf numFmtId="0" fontId="5" fillId="20" borderId="0" xfId="0" applyFont="1" applyFill="1" applyBorder="1" applyAlignment="1">
      <alignment horizontal="right" vertical="center"/>
    </xf>
    <xf numFmtId="0" fontId="5" fillId="20" borderId="20" xfId="0" applyFont="1" applyFill="1" applyBorder="1" applyAlignment="1">
      <alignment horizontal="right" vertical="center"/>
    </xf>
    <xf numFmtId="0" fontId="5" fillId="24" borderId="34" xfId="0" applyFont="1" applyFill="1" applyBorder="1" applyAlignment="1" applyProtection="1">
      <alignment horizontal="left" vertical="center"/>
      <protection locked="0"/>
    </xf>
    <xf numFmtId="0" fontId="5" fillId="24" borderId="30" xfId="0" applyFont="1" applyFill="1" applyBorder="1" applyAlignment="1" applyProtection="1">
      <alignment horizontal="left" vertical="center"/>
      <protection locked="0"/>
    </xf>
    <xf numFmtId="0" fontId="5" fillId="24" borderId="19" xfId="0" applyFont="1" applyFill="1" applyBorder="1" applyAlignment="1" applyProtection="1">
      <alignment horizontal="left" vertical="center"/>
      <protection locked="0"/>
    </xf>
    <xf numFmtId="0" fontId="5" fillId="20" borderId="15" xfId="0" applyFont="1" applyFill="1" applyBorder="1" applyAlignment="1">
      <alignment horizontal="right" vertical="center"/>
    </xf>
    <xf numFmtId="0" fontId="5" fillId="20" borderId="31" xfId="0" applyFont="1" applyFill="1" applyBorder="1" applyAlignment="1">
      <alignment horizontal="right" vertical="center"/>
    </xf>
    <xf numFmtId="0" fontId="5" fillId="24" borderId="35" xfId="0" applyFont="1" applyFill="1" applyBorder="1" applyAlignment="1" applyProtection="1">
      <alignment horizontal="left" vertical="center"/>
      <protection locked="0"/>
    </xf>
    <xf numFmtId="0" fontId="5" fillId="24" borderId="36" xfId="0" applyFont="1" applyFill="1" applyBorder="1" applyAlignment="1" applyProtection="1">
      <alignment horizontal="left" vertical="center"/>
      <protection locked="0"/>
    </xf>
    <xf numFmtId="0" fontId="5" fillId="24" borderId="37" xfId="0" applyFont="1" applyFill="1" applyBorder="1" applyAlignment="1" applyProtection="1">
      <alignment horizontal="left" vertical="center"/>
      <protection locked="0"/>
    </xf>
    <xf numFmtId="0" fontId="5" fillId="20" borderId="27" xfId="0" applyFont="1" applyFill="1" applyBorder="1" applyAlignment="1">
      <alignment horizontal="right" vertical="center"/>
    </xf>
    <xf numFmtId="0" fontId="5" fillId="20" borderId="16" xfId="0" applyFont="1" applyFill="1" applyBorder="1" applyAlignment="1">
      <alignment horizontal="right" vertical="center"/>
    </xf>
    <xf numFmtId="0" fontId="5" fillId="20" borderId="21" xfId="0" applyFont="1" applyFill="1" applyBorder="1" applyAlignment="1">
      <alignment horizontal="right" vertical="center"/>
    </xf>
    <xf numFmtId="1" fontId="5" fillId="0" borderId="27" xfId="0" applyNumberFormat="1" applyFont="1" applyBorder="1" applyAlignment="1">
      <alignment horizontal="center" vertical="center"/>
    </xf>
    <xf numFmtId="1" fontId="5" fillId="0" borderId="16" xfId="0" applyNumberFormat="1" applyFont="1" applyBorder="1" applyAlignment="1">
      <alignment horizontal="center" vertical="center"/>
    </xf>
    <xf numFmtId="1" fontId="5" fillId="0" borderId="21" xfId="0" applyNumberFormat="1" applyFont="1" applyBorder="1" applyAlignment="1">
      <alignment horizontal="center" vertical="center"/>
    </xf>
    <xf numFmtId="0" fontId="4" fillId="20" borderId="15" xfId="0" applyFont="1" applyFill="1" applyBorder="1" applyAlignment="1">
      <alignment horizontal="left" vertical="center"/>
    </xf>
    <xf numFmtId="0" fontId="4" fillId="20" borderId="31" xfId="0" applyFont="1" applyFill="1" applyBorder="1" applyAlignment="1">
      <alignment horizontal="left" vertical="center"/>
    </xf>
    <xf numFmtId="0" fontId="4" fillId="20" borderId="13" xfId="0" applyFont="1" applyFill="1" applyBorder="1" applyAlignment="1">
      <alignment horizontal="left" vertical="center"/>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28" xfId="0" applyFont="1" applyBorder="1" applyAlignment="1">
      <alignment vertical="center" wrapText="1"/>
    </xf>
    <xf numFmtId="0" fontId="4" fillId="0" borderId="10" xfId="0" applyFont="1" applyBorder="1" applyAlignment="1">
      <alignment vertical="center" wrapText="1"/>
    </xf>
    <xf numFmtId="0" fontId="5" fillId="0" borderId="26" xfId="0" applyFont="1" applyBorder="1" applyAlignment="1">
      <alignment horizontal="left" vertical="center"/>
    </xf>
    <xf numFmtId="0" fontId="5" fillId="0" borderId="32" xfId="0" applyFont="1" applyBorder="1" applyAlignment="1">
      <alignment horizontal="left" vertical="center"/>
    </xf>
    <xf numFmtId="0" fontId="5" fillId="0" borderId="15" xfId="0" applyFont="1" applyBorder="1" applyAlignment="1">
      <alignment vertical="center"/>
    </xf>
    <xf numFmtId="0" fontId="5" fillId="0" borderId="31" xfId="0" applyFont="1" applyBorder="1" applyAlignment="1">
      <alignment vertical="center"/>
    </xf>
    <xf numFmtId="0" fontId="5" fillId="0" borderId="13" xfId="0" applyFont="1" applyBorder="1" applyAlignment="1">
      <alignment vertical="center"/>
    </xf>
    <xf numFmtId="1" fontId="5" fillId="0" borderId="15" xfId="0" applyNumberFormat="1" applyFont="1" applyBorder="1" applyAlignment="1">
      <alignment horizontal="center" vertical="center"/>
    </xf>
    <xf numFmtId="1" fontId="5" fillId="0" borderId="13" xfId="0" applyNumberFormat="1" applyFont="1" applyBorder="1" applyAlignment="1">
      <alignment horizontal="center" vertical="center"/>
    </xf>
    <xf numFmtId="0" fontId="5" fillId="0" borderId="27" xfId="0" applyFont="1" applyBorder="1" applyAlignment="1">
      <alignment vertical="center"/>
    </xf>
    <xf numFmtId="0" fontId="5" fillId="0" borderId="16" xfId="0" applyFont="1" applyBorder="1" applyAlignment="1">
      <alignment vertical="center"/>
    </xf>
    <xf numFmtId="0" fontId="4" fillId="20" borderId="15" xfId="0" applyFont="1" applyFill="1" applyBorder="1" applyAlignment="1">
      <alignment vertical="center"/>
    </xf>
    <xf numFmtId="0" fontId="4" fillId="20" borderId="31" xfId="0" applyFont="1" applyFill="1" applyBorder="1" applyAlignment="1">
      <alignment vertical="center"/>
    </xf>
    <xf numFmtId="0" fontId="4" fillId="20" borderId="13" xfId="0" applyFont="1" applyFill="1" applyBorder="1" applyAlignment="1">
      <alignment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1" fontId="4" fillId="0" borderId="15" xfId="0" applyNumberFormat="1" applyFont="1" applyBorder="1" applyAlignment="1">
      <alignment horizontal="left" vertical="center"/>
    </xf>
    <xf numFmtId="1" fontId="4" fillId="0" borderId="31" xfId="0" applyNumberFormat="1" applyFont="1" applyBorder="1" applyAlignment="1">
      <alignment horizontal="left" vertical="center"/>
    </xf>
    <xf numFmtId="49" fontId="4" fillId="20" borderId="15" xfId="0" applyNumberFormat="1" applyFont="1" applyFill="1" applyBorder="1" applyAlignment="1">
      <alignment vertical="center"/>
    </xf>
    <xf numFmtId="49" fontId="4" fillId="20" borderId="31" xfId="0" applyNumberFormat="1" applyFont="1" applyFill="1" applyBorder="1" applyAlignment="1">
      <alignment vertical="center"/>
    </xf>
    <xf numFmtId="49" fontId="4" fillId="20" borderId="13" xfId="0" applyNumberFormat="1" applyFont="1" applyFill="1" applyBorder="1" applyAlignment="1">
      <alignment vertical="center"/>
    </xf>
    <xf numFmtId="0" fontId="5" fillId="0" borderId="25" xfId="0" applyFont="1" applyFill="1" applyBorder="1" applyAlignment="1">
      <alignment horizontal="right" vertical="center" textRotation="90"/>
    </xf>
    <xf numFmtId="0" fontId="5" fillId="0" borderId="25" xfId="0" applyFont="1" applyBorder="1" applyAlignment="1">
      <alignment vertical="center"/>
    </xf>
    <xf numFmtId="0" fontId="5" fillId="0" borderId="29" xfId="0" applyFont="1" applyFill="1" applyBorder="1" applyAlignment="1">
      <alignment horizontal="center" vertical="center"/>
    </xf>
    <xf numFmtId="0" fontId="5" fillId="0" borderId="20" xfId="0" applyFont="1" applyFill="1" applyBorder="1" applyAlignment="1">
      <alignment horizontal="center" vertical="center"/>
    </xf>
    <xf numFmtId="0" fontId="0" fillId="20" borderId="31" xfId="0" applyFont="1" applyFill="1" applyBorder="1" applyAlignment="1">
      <alignment horizontal="right" vertical="center"/>
    </xf>
    <xf numFmtId="0" fontId="5" fillId="0" borderId="31" xfId="0" applyFont="1" applyBorder="1" applyAlignment="1">
      <alignment/>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1" xfId="0" applyFont="1" applyFill="1" applyBorder="1" applyAlignment="1">
      <alignment horizontal="center" vertical="center"/>
    </xf>
    <xf numFmtId="1" fontId="2" fillId="20" borderId="15" xfId="0" applyNumberFormat="1" applyFont="1" applyFill="1" applyBorder="1" applyAlignment="1">
      <alignment vertical="center"/>
    </xf>
    <xf numFmtId="1" fontId="2" fillId="20" borderId="31" xfId="0" applyNumberFormat="1" applyFont="1" applyFill="1" applyBorder="1" applyAlignment="1">
      <alignment vertical="center"/>
    </xf>
    <xf numFmtId="1" fontId="2" fillId="20" borderId="13" xfId="0" applyNumberFormat="1" applyFont="1" applyFill="1" applyBorder="1" applyAlignment="1">
      <alignment vertical="center"/>
    </xf>
    <xf numFmtId="0" fontId="0" fillId="20" borderId="13" xfId="0" applyFont="1" applyFill="1" applyBorder="1" applyAlignment="1">
      <alignment horizontal="right" vertical="center"/>
    </xf>
    <xf numFmtId="1" fontId="5" fillId="0" borderId="15" xfId="0" applyNumberFormat="1" applyFont="1" applyBorder="1" applyAlignment="1">
      <alignment horizontal="left" vertical="center"/>
    </xf>
    <xf numFmtId="1" fontId="5" fillId="0" borderId="31" xfId="0" applyNumberFormat="1" applyFont="1" applyBorder="1" applyAlignment="1">
      <alignment horizontal="left" vertical="center"/>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0" fillId="0" borderId="10" xfId="0" applyFont="1" applyFill="1" applyBorder="1" applyAlignment="1">
      <alignment horizontal="left" vertical="center"/>
    </xf>
    <xf numFmtId="0" fontId="5" fillId="24" borderId="35" xfId="0" applyFont="1" applyFill="1" applyBorder="1" applyAlignment="1" applyProtection="1">
      <alignment horizontal="left" vertical="center"/>
      <protection locked="0"/>
    </xf>
    <xf numFmtId="0" fontId="4" fillId="0" borderId="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771525</xdr:colOff>
      <xdr:row>1</xdr:row>
      <xdr:rowOff>180975</xdr:rowOff>
    </xdr:from>
    <xdr:to>
      <xdr:col>1</xdr:col>
      <xdr:colOff>4248150</xdr:colOff>
      <xdr:row>2</xdr:row>
      <xdr:rowOff>1266825</xdr:rowOff>
    </xdr:to>
    <xdr:pic>
      <xdr:nvPicPr>
        <xdr:cNvPr id="1" name="Picture 3"/>
        <xdr:cNvPicPr preferRelativeResize="1">
          <a:picLocks noChangeAspect="1"/>
        </xdr:cNvPicPr>
      </xdr:nvPicPr>
      <xdr:blipFill>
        <a:blip r:embed="rId1"/>
        <a:stretch>
          <a:fillRect/>
        </a:stretch>
      </xdr:blipFill>
      <xdr:spPr>
        <a:xfrm>
          <a:off x="1152525" y="1181100"/>
          <a:ext cx="34766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01"/>
  <dimension ref="A1:E13"/>
  <sheetViews>
    <sheetView view="pageBreakPreview" zoomScaleSheetLayoutView="100" zoomScalePageLayoutView="0" workbookViewId="0" topLeftCell="A1">
      <selection activeCell="B5" sqref="B5"/>
    </sheetView>
  </sheetViews>
  <sheetFormatPr defaultColWidth="9.33203125" defaultRowHeight="11.25"/>
  <cols>
    <col min="1" max="1" width="6.66015625" style="0" customWidth="1"/>
    <col min="2" max="2" width="91.16015625" style="0" customWidth="1"/>
    <col min="3" max="3" width="6.83203125" style="0" customWidth="1"/>
    <col min="4" max="4" width="2.66015625" style="0" customWidth="1"/>
    <col min="5" max="5" width="60.66015625" style="0" customWidth="1"/>
  </cols>
  <sheetData>
    <row r="1" spans="1:5" ht="78.75" customHeight="1">
      <c r="A1" s="110"/>
      <c r="B1" s="111" t="s">
        <v>112</v>
      </c>
      <c r="C1" s="110"/>
      <c r="E1" s="115" t="s">
        <v>98</v>
      </c>
    </row>
    <row r="2" spans="1:5" ht="17.25" customHeight="1">
      <c r="A2" s="110"/>
      <c r="B2" s="111"/>
      <c r="C2" s="110"/>
      <c r="E2" s="117" t="s">
        <v>99</v>
      </c>
    </row>
    <row r="3" spans="1:5" ht="102" customHeight="1">
      <c r="A3" s="110"/>
      <c r="B3" s="110"/>
      <c r="C3" s="110"/>
      <c r="E3" s="116" t="s">
        <v>100</v>
      </c>
    </row>
    <row r="4" spans="1:3" ht="17.25" customHeight="1">
      <c r="A4" s="110"/>
      <c r="B4" s="111"/>
      <c r="C4" s="110"/>
    </row>
    <row r="5" spans="1:3" ht="17.25" customHeight="1">
      <c r="A5" s="110"/>
      <c r="B5" s="112" t="s">
        <v>95</v>
      </c>
      <c r="C5" s="110"/>
    </row>
    <row r="6" spans="1:3" ht="9.75">
      <c r="A6" s="110"/>
      <c r="B6" s="114" t="s">
        <v>96</v>
      </c>
      <c r="C6" s="110"/>
    </row>
    <row r="7" spans="1:3" ht="9.75">
      <c r="A7" s="110"/>
      <c r="B7" s="114" t="s">
        <v>111</v>
      </c>
      <c r="C7" s="110"/>
    </row>
    <row r="8" spans="1:3" ht="9.75">
      <c r="A8" s="110"/>
      <c r="B8" s="114" t="s">
        <v>97</v>
      </c>
      <c r="C8" s="110"/>
    </row>
    <row r="9" spans="1:3" ht="17.25" customHeight="1">
      <c r="A9" s="110"/>
      <c r="B9" s="111"/>
      <c r="C9" s="110"/>
    </row>
    <row r="10" spans="1:3" ht="15.75" customHeight="1">
      <c r="A10" s="110"/>
      <c r="B10" s="112" t="s">
        <v>54</v>
      </c>
      <c r="C10" s="110"/>
    </row>
    <row r="11" spans="1:3" ht="9.75">
      <c r="A11" s="110"/>
      <c r="B11" s="114" t="s">
        <v>94</v>
      </c>
      <c r="C11" s="110"/>
    </row>
    <row r="12" spans="1:3" ht="9.75">
      <c r="A12" s="110"/>
      <c r="B12" s="114" t="s">
        <v>93</v>
      </c>
      <c r="C12" s="110"/>
    </row>
    <row r="13" spans="1:3" ht="231.75" customHeight="1">
      <c r="A13" s="110"/>
      <c r="B13" s="113"/>
      <c r="C13" s="110"/>
    </row>
  </sheetData>
  <sheetProtection sheet="1" objects="1" scenarios="1" selectLockedCells="1"/>
  <printOptions/>
  <pageMargins left="0.7874015748031497" right="0.3937007874015748" top="0.984251968503937" bottom="0.984251968503937" header="0.5118110236220472" footer="0.5118110236220472"/>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02">
    <tabColor indexed="43"/>
  </sheetPr>
  <dimension ref="A1:X55"/>
  <sheetViews>
    <sheetView view="pageBreakPreview" zoomScaleSheetLayoutView="100" zoomScalePageLayoutView="0" workbookViewId="0" topLeftCell="A1">
      <selection activeCell="S6" sqref="S6"/>
    </sheetView>
  </sheetViews>
  <sheetFormatPr defaultColWidth="9.33203125" defaultRowHeight="11.25"/>
  <cols>
    <col min="1" max="1" width="2.83203125" style="0" customWidth="1"/>
    <col min="2" max="2" width="3.33203125" style="0" customWidth="1"/>
    <col min="3" max="3" width="28.33203125" style="0" customWidth="1"/>
    <col min="4" max="4" width="7.16015625" style="0" customWidth="1"/>
    <col min="5" max="5" width="6.83203125" style="0" customWidth="1"/>
    <col min="6" max="6" width="5.5" style="0" customWidth="1"/>
    <col min="7" max="8" width="6.16015625" style="0" customWidth="1"/>
    <col min="9" max="9" width="7.16015625" style="0" customWidth="1"/>
    <col min="10" max="13" width="7" style="0" customWidth="1"/>
    <col min="14" max="14" width="7.16015625" style="0" customWidth="1"/>
    <col min="15" max="15" width="8" style="0" customWidth="1"/>
    <col min="16" max="16" width="7.83203125" style="0" customWidth="1"/>
    <col min="17" max="17" width="9" style="0" customWidth="1"/>
    <col min="18" max="18" width="8.66015625" style="0" customWidth="1"/>
    <col min="19" max="19" width="9.83203125" style="0" customWidth="1"/>
    <col min="20" max="21" width="13" style="0" customWidth="1"/>
    <col min="22" max="22" width="3.16015625" style="4" customWidth="1"/>
    <col min="23" max="23" width="3.66015625" style="2" customWidth="1"/>
    <col min="24" max="24" width="9.33203125" style="4" customWidth="1"/>
  </cols>
  <sheetData>
    <row r="1" spans="1:21" ht="1.5" customHeight="1">
      <c r="A1" s="50" t="s">
        <v>101</v>
      </c>
      <c r="B1" s="48"/>
      <c r="C1" s="48"/>
      <c r="D1" s="48"/>
      <c r="E1" s="48"/>
      <c r="F1" s="48"/>
      <c r="G1" s="48"/>
      <c r="H1" s="48"/>
      <c r="I1" s="48"/>
      <c r="J1" s="48"/>
      <c r="K1" s="48"/>
      <c r="L1" s="48"/>
      <c r="M1" s="48"/>
      <c r="N1" s="48"/>
      <c r="O1" s="48"/>
      <c r="P1" s="48"/>
      <c r="Q1" s="48"/>
      <c r="R1" s="48"/>
      <c r="S1" s="48"/>
      <c r="T1" s="48"/>
      <c r="U1" s="49"/>
    </row>
    <row r="2" spans="1:24" s="2" customFormat="1" ht="18" customHeight="1">
      <c r="A2" s="123" t="s">
        <v>123</v>
      </c>
      <c r="B2" s="124"/>
      <c r="C2" s="124"/>
      <c r="D2" s="124"/>
      <c r="E2" s="124"/>
      <c r="F2" s="124"/>
      <c r="G2" s="124"/>
      <c r="H2" s="124"/>
      <c r="I2" s="124"/>
      <c r="J2" s="124"/>
      <c r="K2" s="124"/>
      <c r="L2" s="124"/>
      <c r="M2" s="124"/>
      <c r="N2" s="125" t="s">
        <v>122</v>
      </c>
      <c r="O2" s="125"/>
      <c r="P2" s="125"/>
      <c r="Q2" s="125"/>
      <c r="R2" s="125"/>
      <c r="S2" s="125"/>
      <c r="T2" s="125"/>
      <c r="U2" s="126"/>
      <c r="V2" s="4"/>
      <c r="X2" s="4"/>
    </row>
    <row r="3" spans="1:24" s="2" customFormat="1" ht="3" customHeight="1">
      <c r="A3" s="130"/>
      <c r="B3" s="130"/>
      <c r="C3" s="130"/>
      <c r="D3" s="130"/>
      <c r="E3" s="130"/>
      <c r="F3" s="130"/>
      <c r="G3" s="130"/>
      <c r="H3" s="130"/>
      <c r="I3" s="130"/>
      <c r="J3" s="130"/>
      <c r="K3" s="130"/>
      <c r="L3" s="130"/>
      <c r="M3" s="130"/>
      <c r="N3" s="130"/>
      <c r="O3" s="130"/>
      <c r="P3" s="130"/>
      <c r="Q3" s="130"/>
      <c r="R3" s="130"/>
      <c r="S3" s="130"/>
      <c r="T3" s="130"/>
      <c r="U3" s="130"/>
      <c r="V3" s="4"/>
      <c r="X3" s="4"/>
    </row>
    <row r="4" spans="1:24" s="2" customFormat="1" ht="12" customHeight="1">
      <c r="A4" s="134" t="s">
        <v>5</v>
      </c>
      <c r="B4" s="135"/>
      <c r="C4" s="135"/>
      <c r="D4" s="135"/>
      <c r="E4" s="135"/>
      <c r="F4" s="135"/>
      <c r="G4" s="135"/>
      <c r="H4" s="135"/>
      <c r="I4" s="135"/>
      <c r="J4" s="135"/>
      <c r="K4" s="135"/>
      <c r="L4" s="135"/>
      <c r="M4" s="135"/>
      <c r="N4" s="135"/>
      <c r="O4" s="135"/>
      <c r="P4" s="135"/>
      <c r="Q4" s="135"/>
      <c r="R4" s="135"/>
      <c r="S4" s="135"/>
      <c r="T4" s="135"/>
      <c r="U4" s="136"/>
      <c r="V4" s="4"/>
      <c r="W4" s="8" t="s">
        <v>12</v>
      </c>
      <c r="X4" s="4"/>
    </row>
    <row r="5" spans="1:24" s="2" customFormat="1" ht="10.5" customHeight="1">
      <c r="A5" s="131" t="s">
        <v>1</v>
      </c>
      <c r="B5" s="132"/>
      <c r="C5" s="133"/>
      <c r="D5" s="139" t="s">
        <v>45</v>
      </c>
      <c r="E5" s="140"/>
      <c r="F5" s="140"/>
      <c r="G5" s="140"/>
      <c r="H5" s="140"/>
      <c r="I5" s="140"/>
      <c r="J5" s="140"/>
      <c r="K5" s="140"/>
      <c r="L5" s="140"/>
      <c r="M5" s="140"/>
      <c r="N5" s="141"/>
      <c r="O5" s="137" t="s">
        <v>82</v>
      </c>
      <c r="P5" s="138"/>
      <c r="Q5" s="127" t="s">
        <v>52</v>
      </c>
      <c r="R5" s="128"/>
      <c r="S5" s="128"/>
      <c r="T5" s="128"/>
      <c r="U5" s="129"/>
      <c r="V5" s="4"/>
      <c r="W5" s="2" t="s">
        <v>35</v>
      </c>
      <c r="X5" s="4"/>
    </row>
    <row r="6" spans="1:24" s="2" customFormat="1" ht="10.5" customHeight="1">
      <c r="A6" s="145" t="s">
        <v>2</v>
      </c>
      <c r="B6" s="146"/>
      <c r="C6" s="147"/>
      <c r="D6" s="148" t="s">
        <v>47</v>
      </c>
      <c r="E6" s="149"/>
      <c r="F6" s="149"/>
      <c r="G6" s="149"/>
      <c r="H6" s="149"/>
      <c r="I6" s="149"/>
      <c r="J6" s="149"/>
      <c r="K6" s="149"/>
      <c r="L6" s="149"/>
      <c r="M6" s="149"/>
      <c r="N6" s="150"/>
      <c r="O6" s="137" t="s">
        <v>34</v>
      </c>
      <c r="P6" s="138"/>
      <c r="Q6" s="35">
        <v>15</v>
      </c>
      <c r="R6" s="36">
        <v>7</v>
      </c>
      <c r="S6" s="37">
        <v>2021</v>
      </c>
      <c r="T6" s="143" t="s">
        <v>31</v>
      </c>
      <c r="U6" s="144"/>
      <c r="V6" s="4"/>
      <c r="W6" s="2">
        <v>1</v>
      </c>
      <c r="X6" s="4" t="s">
        <v>40</v>
      </c>
    </row>
    <row r="7" spans="1:24" s="2" customFormat="1" ht="10.5" customHeight="1">
      <c r="A7" s="145" t="s">
        <v>3</v>
      </c>
      <c r="B7" s="146"/>
      <c r="C7" s="147"/>
      <c r="D7" s="148" t="s">
        <v>46</v>
      </c>
      <c r="E7" s="149"/>
      <c r="F7" s="149"/>
      <c r="G7" s="149"/>
      <c r="H7" s="149"/>
      <c r="I7" s="149"/>
      <c r="J7" s="149"/>
      <c r="K7" s="149"/>
      <c r="L7" s="149"/>
      <c r="M7" s="149"/>
      <c r="N7" s="150"/>
      <c r="O7" s="137" t="s">
        <v>33</v>
      </c>
      <c r="P7" s="138"/>
      <c r="Q7" s="38">
        <v>1</v>
      </c>
      <c r="R7" s="16" t="s">
        <v>32</v>
      </c>
      <c r="S7" s="120" t="s">
        <v>91</v>
      </c>
      <c r="T7" s="121"/>
      <c r="U7" s="122"/>
      <c r="V7" s="4"/>
      <c r="W7" s="2">
        <v>2</v>
      </c>
      <c r="X7" s="4" t="s">
        <v>41</v>
      </c>
    </row>
    <row r="8" spans="1:24" s="2" customFormat="1" ht="10.5" customHeight="1">
      <c r="A8" s="156" t="s">
        <v>64</v>
      </c>
      <c r="B8" s="157"/>
      <c r="C8" s="158"/>
      <c r="D8" s="153" t="s">
        <v>64</v>
      </c>
      <c r="E8" s="154"/>
      <c r="F8" s="154"/>
      <c r="G8" s="154"/>
      <c r="H8" s="154"/>
      <c r="I8" s="154"/>
      <c r="J8" s="154"/>
      <c r="K8" s="154"/>
      <c r="L8" s="154"/>
      <c r="M8" s="154"/>
      <c r="N8" s="155"/>
      <c r="O8" s="151" t="s">
        <v>110</v>
      </c>
      <c r="P8" s="152"/>
      <c r="Q8" s="152"/>
      <c r="R8" s="138"/>
      <c r="S8" s="119" t="s">
        <v>109</v>
      </c>
      <c r="T8" s="118" t="s">
        <v>108</v>
      </c>
      <c r="U8" s="43" t="s">
        <v>90</v>
      </c>
      <c r="V8" s="4"/>
      <c r="W8" s="2">
        <v>3</v>
      </c>
      <c r="X8" s="4" t="s">
        <v>42</v>
      </c>
    </row>
    <row r="9" spans="1:24" s="2" customFormat="1" ht="3" customHeight="1">
      <c r="A9" s="142"/>
      <c r="B9" s="142"/>
      <c r="C9" s="142"/>
      <c r="D9" s="142"/>
      <c r="E9" s="142"/>
      <c r="F9" s="142"/>
      <c r="G9" s="142"/>
      <c r="H9" s="142"/>
      <c r="I9" s="142"/>
      <c r="J9" s="142"/>
      <c r="K9" s="142"/>
      <c r="L9" s="142"/>
      <c r="M9" s="142"/>
      <c r="N9" s="142"/>
      <c r="O9" s="142"/>
      <c r="P9" s="142"/>
      <c r="Q9" s="142"/>
      <c r="R9" s="142"/>
      <c r="S9" s="142"/>
      <c r="T9" s="142"/>
      <c r="U9" s="142"/>
      <c r="V9" s="4"/>
      <c r="X9" s="4"/>
    </row>
    <row r="10" spans="1:22" s="4" customFormat="1" ht="12" customHeight="1">
      <c r="A10" s="134" t="s">
        <v>65</v>
      </c>
      <c r="B10" s="135"/>
      <c r="C10" s="135"/>
      <c r="D10" s="135"/>
      <c r="E10" s="135"/>
      <c r="F10" s="135"/>
      <c r="G10" s="135"/>
      <c r="H10" s="135"/>
      <c r="I10" s="135"/>
      <c r="J10" s="135"/>
      <c r="K10" s="135"/>
      <c r="L10" s="135"/>
      <c r="M10" s="135"/>
      <c r="N10" s="192" t="s">
        <v>84</v>
      </c>
      <c r="O10" s="192"/>
      <c r="P10" s="192"/>
      <c r="Q10" s="192"/>
      <c r="R10" s="192"/>
      <c r="S10" s="192" t="s">
        <v>74</v>
      </c>
      <c r="T10" s="192"/>
      <c r="U10" s="200"/>
      <c r="V10" s="5"/>
    </row>
    <row r="11" spans="1:24" s="3" customFormat="1" ht="10.5" customHeight="1">
      <c r="A11" s="188" t="s">
        <v>0</v>
      </c>
      <c r="B11" s="188" t="s">
        <v>4</v>
      </c>
      <c r="C11" s="51" t="s">
        <v>21</v>
      </c>
      <c r="D11" s="190" t="s">
        <v>85</v>
      </c>
      <c r="E11" s="191"/>
      <c r="F11" s="100" t="s">
        <v>43</v>
      </c>
      <c r="G11" s="181" t="s">
        <v>19</v>
      </c>
      <c r="H11" s="182"/>
      <c r="I11" s="100" t="s">
        <v>81</v>
      </c>
      <c r="J11" s="100" t="s">
        <v>81</v>
      </c>
      <c r="K11" s="194" t="s">
        <v>24</v>
      </c>
      <c r="L11" s="195"/>
      <c r="M11" s="196"/>
      <c r="N11" s="100" t="s">
        <v>17</v>
      </c>
      <c r="O11" s="101" t="s">
        <v>25</v>
      </c>
      <c r="P11" s="100" t="s">
        <v>83</v>
      </c>
      <c r="Q11" s="101" t="s">
        <v>86</v>
      </c>
      <c r="R11" s="181" t="s">
        <v>73</v>
      </c>
      <c r="S11" s="182"/>
      <c r="T11" s="100" t="s">
        <v>20</v>
      </c>
      <c r="U11" s="100" t="s">
        <v>20</v>
      </c>
      <c r="V11" s="6"/>
      <c r="X11" s="7"/>
    </row>
    <row r="12" spans="1:24" s="2" customFormat="1" ht="10.5" customHeight="1">
      <c r="A12" s="188"/>
      <c r="B12" s="189"/>
      <c r="C12" s="51" t="s">
        <v>80</v>
      </c>
      <c r="D12" s="100" t="s">
        <v>7</v>
      </c>
      <c r="E12" s="103" t="s">
        <v>69</v>
      </c>
      <c r="F12" s="104" t="s">
        <v>44</v>
      </c>
      <c r="G12" s="102" t="s">
        <v>18</v>
      </c>
      <c r="H12" s="102" t="s">
        <v>55</v>
      </c>
      <c r="I12" s="104" t="s">
        <v>87</v>
      </c>
      <c r="J12" s="104" t="s">
        <v>89</v>
      </c>
      <c r="K12" s="104" t="s">
        <v>81</v>
      </c>
      <c r="L12" s="104" t="s">
        <v>22</v>
      </c>
      <c r="M12" s="104" t="s">
        <v>23</v>
      </c>
      <c r="N12" s="104" t="s">
        <v>26</v>
      </c>
      <c r="O12" s="104" t="s">
        <v>28</v>
      </c>
      <c r="P12" s="104" t="s">
        <v>56</v>
      </c>
      <c r="Q12" s="104" t="s">
        <v>72</v>
      </c>
      <c r="R12" s="104" t="s">
        <v>70</v>
      </c>
      <c r="S12" s="104" t="s">
        <v>71</v>
      </c>
      <c r="T12" s="105" t="s">
        <v>27</v>
      </c>
      <c r="U12" s="102" t="s">
        <v>8</v>
      </c>
      <c r="V12" s="4"/>
      <c r="W12" s="9" t="s">
        <v>11</v>
      </c>
      <c r="X12" s="4"/>
    </row>
    <row r="13" spans="1:24" s="2" customFormat="1" ht="10.5" customHeight="1">
      <c r="A13" s="63">
        <v>1</v>
      </c>
      <c r="B13" s="39"/>
      <c r="C13" s="67"/>
      <c r="D13" s="68"/>
      <c r="E13" s="31"/>
      <c r="F13" s="69"/>
      <c r="G13" s="70"/>
      <c r="H13" s="71"/>
      <c r="I13" s="31"/>
      <c r="J13" s="69">
        <f>+IF(F13&gt;0,IF(K13&gt;0,ROUND(MIN(I13,(E13/F13)*H13*K13*(1-L13)*(1-M13)),0),0),"")</f>
      </c>
      <c r="K13" s="53"/>
      <c r="L13" s="53"/>
      <c r="M13" s="53"/>
      <c r="N13" s="53"/>
      <c r="O13" s="72"/>
      <c r="P13" s="53"/>
      <c r="Q13" s="72"/>
      <c r="R13" s="52">
        <f>+IF(F13&gt;0,MAX(0,ROUND((E13/F13)*H13*(1-L13)*(1-M13),0)-J13),"")</f>
      </c>
      <c r="S13" s="52">
        <f>+IF(F13&gt;0,MAX(0,ROUND((E13/F13)*G13*N13,0)),"")</f>
      </c>
      <c r="T13" s="106">
        <f aca="true" t="shared" si="0" ref="T13:T22">+IF(F13&gt;0,ROUND(R13*Q13*P13,2),"")</f>
      </c>
      <c r="U13" s="54">
        <f>+IF(F13&gt;0,ROUND(S13*O13*Q13*P13,2),"")</f>
      </c>
      <c r="V13" s="4"/>
      <c r="W13" s="2" t="s">
        <v>57</v>
      </c>
      <c r="X13" s="4"/>
    </row>
    <row r="14" spans="1:24" s="2" customFormat="1" ht="10.5" customHeight="1">
      <c r="A14" s="64">
        <v>2</v>
      </c>
      <c r="B14" s="40"/>
      <c r="C14" s="73"/>
      <c r="D14" s="74"/>
      <c r="E14" s="32"/>
      <c r="F14" s="75"/>
      <c r="G14" s="76"/>
      <c r="H14" s="77"/>
      <c r="I14" s="32"/>
      <c r="J14" s="75">
        <f aca="true" t="shared" si="1" ref="J14:J22">+IF(F14&gt;0,IF(K14&gt;0,ROUND(MIN(I14,(E14/F14)*H14*K14*(1-L14)*(1-M14)),0),0),"")</f>
      </c>
      <c r="K14" s="56"/>
      <c r="L14" s="56"/>
      <c r="M14" s="56"/>
      <c r="N14" s="56"/>
      <c r="O14" s="78"/>
      <c r="P14" s="56"/>
      <c r="Q14" s="78"/>
      <c r="R14" s="55">
        <f aca="true" t="shared" si="2" ref="R14:R22">+IF(F14&gt;0,MAX(0,ROUND((E14/F14)*H14*(1-L14)*(1-M14),0)-J14),"")</f>
      </c>
      <c r="S14" s="55">
        <f aca="true" t="shared" si="3" ref="S14:S22">+IF(F14&gt;0,MAX(0,ROUND((E14/F14)*G14*N14,0)),"")</f>
      </c>
      <c r="T14" s="107">
        <f t="shared" si="0"/>
      </c>
      <c r="U14" s="57">
        <f aca="true" t="shared" si="4" ref="U14:U22">+IF(F14&gt;0,ROUND(S14*O14*Q14*P14,2),"")</f>
      </c>
      <c r="V14" s="4"/>
      <c r="W14" s="2">
        <v>1</v>
      </c>
      <c r="X14" s="4" t="s">
        <v>29</v>
      </c>
    </row>
    <row r="15" spans="1:24" s="2" customFormat="1" ht="10.5" customHeight="1">
      <c r="A15" s="65">
        <v>3</v>
      </c>
      <c r="B15" s="41"/>
      <c r="C15" s="79"/>
      <c r="D15" s="80"/>
      <c r="E15" s="33"/>
      <c r="F15" s="81"/>
      <c r="G15" s="82"/>
      <c r="H15" s="83"/>
      <c r="I15" s="33"/>
      <c r="J15" s="81">
        <f t="shared" si="1"/>
      </c>
      <c r="K15" s="59"/>
      <c r="L15" s="59"/>
      <c r="M15" s="59"/>
      <c r="N15" s="59"/>
      <c r="O15" s="84"/>
      <c r="P15" s="59"/>
      <c r="Q15" s="84"/>
      <c r="R15" s="58">
        <f t="shared" si="2"/>
      </c>
      <c r="S15" s="58">
        <f t="shared" si="3"/>
      </c>
      <c r="T15" s="107">
        <f t="shared" si="0"/>
      </c>
      <c r="U15" s="57">
        <f t="shared" si="4"/>
      </c>
      <c r="V15" s="4"/>
      <c r="W15" s="2">
        <v>2</v>
      </c>
      <c r="X15" s="4" t="s">
        <v>30</v>
      </c>
    </row>
    <row r="16" spans="1:24" s="2" customFormat="1" ht="10.5" customHeight="1">
      <c r="A16" s="64">
        <v>4</v>
      </c>
      <c r="B16" s="40"/>
      <c r="C16" s="73"/>
      <c r="D16" s="74"/>
      <c r="E16" s="32"/>
      <c r="F16" s="75"/>
      <c r="G16" s="76"/>
      <c r="H16" s="77"/>
      <c r="I16" s="32"/>
      <c r="J16" s="75">
        <f t="shared" si="1"/>
      </c>
      <c r="K16" s="56"/>
      <c r="L16" s="56"/>
      <c r="M16" s="56"/>
      <c r="N16" s="56"/>
      <c r="O16" s="78"/>
      <c r="P16" s="56"/>
      <c r="Q16" s="78"/>
      <c r="R16" s="55">
        <f t="shared" si="2"/>
      </c>
      <c r="S16" s="55">
        <f t="shared" si="3"/>
      </c>
      <c r="T16" s="107">
        <f t="shared" si="0"/>
      </c>
      <c r="U16" s="57">
        <f t="shared" si="4"/>
      </c>
      <c r="V16" s="4"/>
      <c r="W16" s="2">
        <v>3</v>
      </c>
      <c r="X16" s="4" t="s">
        <v>88</v>
      </c>
    </row>
    <row r="17" spans="1:24" s="2" customFormat="1" ht="10.5" customHeight="1">
      <c r="A17" s="65">
        <v>5</v>
      </c>
      <c r="B17" s="41"/>
      <c r="C17" s="79"/>
      <c r="D17" s="80"/>
      <c r="E17" s="33"/>
      <c r="F17" s="81"/>
      <c r="G17" s="82"/>
      <c r="H17" s="83"/>
      <c r="I17" s="33"/>
      <c r="J17" s="81">
        <f t="shared" si="1"/>
      </c>
      <c r="K17" s="59"/>
      <c r="L17" s="59"/>
      <c r="M17" s="59"/>
      <c r="N17" s="59"/>
      <c r="O17" s="84"/>
      <c r="P17" s="59"/>
      <c r="Q17" s="84"/>
      <c r="R17" s="58">
        <f t="shared" si="2"/>
      </c>
      <c r="S17" s="58">
        <f t="shared" si="3"/>
      </c>
      <c r="T17" s="107">
        <f t="shared" si="0"/>
      </c>
      <c r="U17" s="57">
        <f t="shared" si="4"/>
      </c>
      <c r="V17" s="4"/>
      <c r="W17" s="2" t="s">
        <v>51</v>
      </c>
      <c r="X17" s="4" t="s">
        <v>53</v>
      </c>
    </row>
    <row r="18" spans="1:24" s="2" customFormat="1" ht="10.5" customHeight="1">
      <c r="A18" s="64">
        <v>6</v>
      </c>
      <c r="B18" s="40"/>
      <c r="C18" s="73"/>
      <c r="D18" s="74"/>
      <c r="E18" s="32"/>
      <c r="F18" s="75"/>
      <c r="G18" s="76"/>
      <c r="H18" s="77"/>
      <c r="I18" s="32"/>
      <c r="J18" s="75">
        <f t="shared" si="1"/>
      </c>
      <c r="K18" s="56"/>
      <c r="L18" s="56"/>
      <c r="M18" s="56"/>
      <c r="N18" s="56"/>
      <c r="O18" s="78"/>
      <c r="P18" s="56"/>
      <c r="Q18" s="78"/>
      <c r="R18" s="55">
        <f t="shared" si="2"/>
      </c>
      <c r="S18" s="55">
        <f t="shared" si="3"/>
      </c>
      <c r="T18" s="107">
        <f t="shared" si="0"/>
      </c>
      <c r="U18" s="57">
        <f t="shared" si="4"/>
      </c>
      <c r="V18" s="4"/>
      <c r="W18" s="2" t="s">
        <v>79</v>
      </c>
      <c r="X18" s="4"/>
    </row>
    <row r="19" spans="1:24" s="2" customFormat="1" ht="10.5" customHeight="1">
      <c r="A19" s="65">
        <v>7</v>
      </c>
      <c r="B19" s="41"/>
      <c r="C19" s="79"/>
      <c r="D19" s="80"/>
      <c r="E19" s="33"/>
      <c r="F19" s="81"/>
      <c r="G19" s="82"/>
      <c r="H19" s="83"/>
      <c r="I19" s="33"/>
      <c r="J19" s="81">
        <f t="shared" si="1"/>
      </c>
      <c r="K19" s="59"/>
      <c r="L19" s="59"/>
      <c r="M19" s="59"/>
      <c r="N19" s="59"/>
      <c r="O19" s="84"/>
      <c r="P19" s="59"/>
      <c r="Q19" s="84"/>
      <c r="R19" s="58">
        <f t="shared" si="2"/>
      </c>
      <c r="S19" s="58">
        <f t="shared" si="3"/>
      </c>
      <c r="T19" s="107">
        <f t="shared" si="0"/>
      </c>
      <c r="U19" s="57">
        <f t="shared" si="4"/>
      </c>
      <c r="V19" s="4"/>
      <c r="X19" s="4"/>
    </row>
    <row r="20" spans="1:24" s="2" customFormat="1" ht="10.5" customHeight="1">
      <c r="A20" s="64">
        <v>8</v>
      </c>
      <c r="B20" s="40"/>
      <c r="C20" s="73"/>
      <c r="D20" s="74"/>
      <c r="E20" s="32"/>
      <c r="F20" s="75"/>
      <c r="G20" s="76"/>
      <c r="H20" s="77"/>
      <c r="I20" s="32"/>
      <c r="J20" s="75">
        <f t="shared" si="1"/>
      </c>
      <c r="K20" s="56"/>
      <c r="L20" s="56"/>
      <c r="M20" s="56"/>
      <c r="N20" s="56"/>
      <c r="O20" s="78"/>
      <c r="P20" s="56"/>
      <c r="Q20" s="78"/>
      <c r="R20" s="55">
        <f t="shared" si="2"/>
      </c>
      <c r="S20" s="55">
        <f t="shared" si="3"/>
      </c>
      <c r="T20" s="107">
        <f t="shared" si="0"/>
      </c>
      <c r="U20" s="57">
        <f t="shared" si="4"/>
      </c>
      <c r="V20" s="4"/>
      <c r="X20" s="4"/>
    </row>
    <row r="21" spans="1:24" s="2" customFormat="1" ht="10.5" customHeight="1">
      <c r="A21" s="64">
        <v>9</v>
      </c>
      <c r="B21" s="40"/>
      <c r="C21" s="73"/>
      <c r="D21" s="74"/>
      <c r="E21" s="32"/>
      <c r="F21" s="75"/>
      <c r="G21" s="76"/>
      <c r="H21" s="77"/>
      <c r="I21" s="32"/>
      <c r="J21" s="75">
        <f>+IF(F21&gt;0,IF(K21&gt;0,ROUND(MIN(I21,(E21/F21)*H21*K21*(1-L21)*(1-M21)),0),0),"")</f>
      </c>
      <c r="K21" s="56"/>
      <c r="L21" s="56"/>
      <c r="M21" s="56"/>
      <c r="N21" s="56"/>
      <c r="O21" s="78"/>
      <c r="P21" s="56"/>
      <c r="Q21" s="78"/>
      <c r="R21" s="55">
        <f>+IF(F21&gt;0,MAX(0,ROUND((E21/F21)*H21*(1-L21)*(1-M21),0)-J21),"")</f>
      </c>
      <c r="S21" s="55">
        <f>+IF(F21&gt;0,MAX(0,ROUND((E21/F21)*G21*N21,0)),"")</f>
      </c>
      <c r="T21" s="107">
        <f>+IF(F21&gt;0,ROUND(R21*Q21*P21,2),"")</f>
      </c>
      <c r="U21" s="57">
        <f>+IF(F21&gt;0,ROUND(S21*O21*Q21*P21,2),"")</f>
      </c>
      <c r="V21" s="4"/>
      <c r="X21" s="4"/>
    </row>
    <row r="22" spans="1:24" s="2" customFormat="1" ht="10.5" customHeight="1">
      <c r="A22" s="66">
        <v>10</v>
      </c>
      <c r="B22" s="42"/>
      <c r="C22" s="85"/>
      <c r="D22" s="86"/>
      <c r="E22" s="34"/>
      <c r="F22" s="87"/>
      <c r="G22" s="88"/>
      <c r="H22" s="89"/>
      <c r="I22" s="34"/>
      <c r="J22" s="87">
        <f t="shared" si="1"/>
      </c>
      <c r="K22" s="62"/>
      <c r="L22" s="62"/>
      <c r="M22" s="62"/>
      <c r="N22" s="62"/>
      <c r="O22" s="90"/>
      <c r="P22" s="62"/>
      <c r="Q22" s="90"/>
      <c r="R22" s="60">
        <f t="shared" si="2"/>
      </c>
      <c r="S22" s="60">
        <f t="shared" si="3"/>
      </c>
      <c r="T22" s="108">
        <f t="shared" si="0"/>
      </c>
      <c r="U22" s="61">
        <f t="shared" si="4"/>
      </c>
      <c r="V22" s="4"/>
      <c r="X22" s="4"/>
    </row>
    <row r="23" spans="1:24" s="2" customFormat="1" ht="10.5" customHeight="1">
      <c r="A23" s="185" t="s">
        <v>67</v>
      </c>
      <c r="B23" s="186"/>
      <c r="C23" s="186"/>
      <c r="D23" s="186"/>
      <c r="E23" s="186"/>
      <c r="F23" s="186"/>
      <c r="G23" s="186"/>
      <c r="H23" s="186"/>
      <c r="I23" s="186"/>
      <c r="J23" s="186"/>
      <c r="K23" s="186"/>
      <c r="L23" s="186"/>
      <c r="M23" s="186"/>
      <c r="N23" s="186"/>
      <c r="O23" s="186"/>
      <c r="P23" s="186"/>
      <c r="Q23" s="186"/>
      <c r="R23" s="186"/>
      <c r="S23" s="187"/>
      <c r="T23" s="25">
        <f>+SUM(T13:T22)</f>
        <v>0</v>
      </c>
      <c r="U23" s="24">
        <f>+SUM(U13:U22)</f>
        <v>0</v>
      </c>
      <c r="V23" s="4"/>
      <c r="X23" s="4"/>
    </row>
    <row r="24" spans="1:24" s="2" customFormat="1" ht="3" customHeight="1">
      <c r="A24" s="193"/>
      <c r="B24" s="193"/>
      <c r="C24" s="193"/>
      <c r="D24" s="193"/>
      <c r="E24" s="193"/>
      <c r="F24" s="193"/>
      <c r="G24" s="193"/>
      <c r="H24" s="193"/>
      <c r="I24" s="193"/>
      <c r="J24" s="193"/>
      <c r="K24" s="193"/>
      <c r="L24" s="193"/>
      <c r="M24" s="193"/>
      <c r="N24" s="193"/>
      <c r="O24" s="193"/>
      <c r="P24" s="193"/>
      <c r="Q24" s="193"/>
      <c r="R24" s="193"/>
      <c r="S24" s="193"/>
      <c r="T24" s="193"/>
      <c r="U24" s="193"/>
      <c r="V24" s="4"/>
      <c r="X24" s="4"/>
    </row>
    <row r="25" spans="1:22" s="4" customFormat="1" ht="12" customHeight="1">
      <c r="A25" s="134" t="s">
        <v>66</v>
      </c>
      <c r="B25" s="135"/>
      <c r="C25" s="135"/>
      <c r="D25" s="135"/>
      <c r="E25" s="135"/>
      <c r="F25" s="135"/>
      <c r="G25" s="135"/>
      <c r="H25" s="135"/>
      <c r="I25" s="135"/>
      <c r="J25" s="135"/>
      <c r="K25" s="135"/>
      <c r="L25" s="135"/>
      <c r="M25" s="135"/>
      <c r="N25" s="192" t="s">
        <v>84</v>
      </c>
      <c r="O25" s="192"/>
      <c r="P25" s="192"/>
      <c r="Q25" s="192"/>
      <c r="R25" s="192"/>
      <c r="S25" s="192" t="s">
        <v>74</v>
      </c>
      <c r="T25" s="192"/>
      <c r="U25" s="200"/>
      <c r="V25" s="5"/>
    </row>
    <row r="26" spans="1:24" s="3" customFormat="1" ht="10.5" customHeight="1">
      <c r="A26" s="188" t="s">
        <v>0</v>
      </c>
      <c r="B26" s="188" t="s">
        <v>4</v>
      </c>
      <c r="C26" s="51" t="s">
        <v>21</v>
      </c>
      <c r="D26" s="190" t="s">
        <v>85</v>
      </c>
      <c r="E26" s="191"/>
      <c r="F26" s="100" t="s">
        <v>43</v>
      </c>
      <c r="G26" s="181" t="s">
        <v>19</v>
      </c>
      <c r="H26" s="182"/>
      <c r="I26" s="100" t="s">
        <v>81</v>
      </c>
      <c r="J26" s="100" t="s">
        <v>81</v>
      </c>
      <c r="K26" s="194" t="s">
        <v>24</v>
      </c>
      <c r="L26" s="195"/>
      <c r="M26" s="196"/>
      <c r="N26" s="100" t="s">
        <v>17</v>
      </c>
      <c r="O26" s="101" t="s">
        <v>25</v>
      </c>
      <c r="P26" s="100" t="s">
        <v>83</v>
      </c>
      <c r="Q26" s="101" t="s">
        <v>86</v>
      </c>
      <c r="R26" s="181" t="s">
        <v>73</v>
      </c>
      <c r="S26" s="182"/>
      <c r="T26" s="100" t="s">
        <v>20</v>
      </c>
      <c r="U26" s="100" t="s">
        <v>20</v>
      </c>
      <c r="V26" s="6"/>
      <c r="X26" s="7"/>
    </row>
    <row r="27" spans="1:24" s="2" customFormat="1" ht="10.5" customHeight="1">
      <c r="A27" s="188"/>
      <c r="B27" s="189"/>
      <c r="C27" s="51" t="s">
        <v>80</v>
      </c>
      <c r="D27" s="100" t="s">
        <v>7</v>
      </c>
      <c r="E27" s="103" t="s">
        <v>69</v>
      </c>
      <c r="F27" s="104" t="s">
        <v>44</v>
      </c>
      <c r="G27" s="102" t="s">
        <v>18</v>
      </c>
      <c r="H27" s="102" t="s">
        <v>55</v>
      </c>
      <c r="I27" s="104" t="s">
        <v>87</v>
      </c>
      <c r="J27" s="104" t="s">
        <v>89</v>
      </c>
      <c r="K27" s="104" t="s">
        <v>81</v>
      </c>
      <c r="L27" s="104" t="s">
        <v>22</v>
      </c>
      <c r="M27" s="104" t="s">
        <v>23</v>
      </c>
      <c r="N27" s="104" t="s">
        <v>26</v>
      </c>
      <c r="O27" s="104" t="s">
        <v>28</v>
      </c>
      <c r="P27" s="104" t="s">
        <v>56</v>
      </c>
      <c r="Q27" s="104" t="s">
        <v>72</v>
      </c>
      <c r="R27" s="104" t="s">
        <v>70</v>
      </c>
      <c r="S27" s="104" t="s">
        <v>71</v>
      </c>
      <c r="T27" s="105" t="s">
        <v>27</v>
      </c>
      <c r="U27" s="102" t="s">
        <v>8</v>
      </c>
      <c r="V27" s="4"/>
      <c r="W27" s="9" t="s">
        <v>58</v>
      </c>
      <c r="X27" s="4"/>
    </row>
    <row r="28" spans="1:24" s="2" customFormat="1" ht="10.5" customHeight="1">
      <c r="A28" s="63">
        <v>1</v>
      </c>
      <c r="B28" s="39"/>
      <c r="C28" s="67"/>
      <c r="D28" s="68"/>
      <c r="E28" s="31"/>
      <c r="F28" s="69"/>
      <c r="G28" s="70"/>
      <c r="H28" s="71"/>
      <c r="I28" s="31"/>
      <c r="J28" s="69">
        <f>+IF(F28&gt;0,IF(K28&gt;0,ROUND(MIN(I28,(E28/F28)*H28*K28*(1-L28)*(1-M28)),0),0),"")</f>
      </c>
      <c r="K28" s="53"/>
      <c r="L28" s="53"/>
      <c r="M28" s="53"/>
      <c r="N28" s="53"/>
      <c r="O28" s="72"/>
      <c r="P28" s="53"/>
      <c r="Q28" s="72"/>
      <c r="R28" s="52">
        <f>+IF(F28&gt;0,MAX(0,ROUND((E28/F28)*H28*(1-L28)*(1-M28),0)-J28),"")</f>
      </c>
      <c r="S28" s="52">
        <f>+IF(F28&gt;0,MAX(0,ROUND((E28/F28)*G28*N28,0)),"")</f>
      </c>
      <c r="T28" s="106">
        <f aca="true" t="shared" si="5" ref="T28:T37">+IF(F28&gt;0,ROUND(R28*Q28*P28,2),"")</f>
      </c>
      <c r="U28" s="54">
        <f>+IF(F28&gt;0,ROUND(S28*O28*Q28*P28,2),"")</f>
      </c>
      <c r="V28" s="4"/>
      <c r="W28" s="2" t="s">
        <v>59</v>
      </c>
      <c r="X28" s="4"/>
    </row>
    <row r="29" spans="1:24" s="2" customFormat="1" ht="10.5" customHeight="1">
      <c r="A29" s="64">
        <v>2</v>
      </c>
      <c r="B29" s="40"/>
      <c r="C29" s="73"/>
      <c r="D29" s="74"/>
      <c r="E29" s="32"/>
      <c r="F29" s="75"/>
      <c r="G29" s="76"/>
      <c r="H29" s="77"/>
      <c r="I29" s="32"/>
      <c r="J29" s="75">
        <f aca="true" t="shared" si="6" ref="J29:J37">+IF(F29&gt;0,IF(K29&gt;0,ROUND(MIN(I29,(E29/F29)*H29*K29*(1-L29)*(1-M29)),0),0),"")</f>
      </c>
      <c r="K29" s="56"/>
      <c r="L29" s="56"/>
      <c r="M29" s="56"/>
      <c r="N29" s="56"/>
      <c r="O29" s="78"/>
      <c r="P29" s="56"/>
      <c r="Q29" s="78"/>
      <c r="R29" s="55">
        <f aca="true" t="shared" si="7" ref="R29:R37">+IF(F29&gt;0,MAX(0,ROUND((E29/F29)*H29*(1-L29)*(1-M29),0)-J29),"")</f>
      </c>
      <c r="S29" s="55">
        <f aca="true" t="shared" si="8" ref="S29:S37">+IF(F29&gt;0,MAX(0,ROUND((E29/F29)*G29*N29,0)),"")</f>
      </c>
      <c r="T29" s="107">
        <f t="shared" si="5"/>
      </c>
      <c r="U29" s="57">
        <f aca="true" t="shared" si="9" ref="U29:U37">+IF(F29&gt;0,ROUND(S29*O29*Q29*P29,2),"")</f>
      </c>
      <c r="V29" s="4"/>
      <c r="W29" s="2">
        <v>1</v>
      </c>
      <c r="X29" s="4" t="s">
        <v>29</v>
      </c>
    </row>
    <row r="30" spans="1:24" s="2" customFormat="1" ht="10.5" customHeight="1">
      <c r="A30" s="65">
        <v>3</v>
      </c>
      <c r="B30" s="41"/>
      <c r="C30" s="79"/>
      <c r="D30" s="80"/>
      <c r="E30" s="33"/>
      <c r="F30" s="81"/>
      <c r="G30" s="82"/>
      <c r="H30" s="83"/>
      <c r="I30" s="33"/>
      <c r="J30" s="81">
        <f t="shared" si="6"/>
      </c>
      <c r="K30" s="59"/>
      <c r="L30" s="59"/>
      <c r="M30" s="59"/>
      <c r="N30" s="59"/>
      <c r="O30" s="84"/>
      <c r="P30" s="59"/>
      <c r="Q30" s="84"/>
      <c r="R30" s="58">
        <f t="shared" si="7"/>
      </c>
      <c r="S30" s="58">
        <f t="shared" si="8"/>
      </c>
      <c r="T30" s="107">
        <f t="shared" si="5"/>
      </c>
      <c r="U30" s="57">
        <f t="shared" si="9"/>
      </c>
      <c r="V30" s="4"/>
      <c r="W30" s="2">
        <v>2</v>
      </c>
      <c r="X30" s="4" t="s">
        <v>30</v>
      </c>
    </row>
    <row r="31" spans="1:24" s="2" customFormat="1" ht="10.5" customHeight="1">
      <c r="A31" s="64">
        <v>4</v>
      </c>
      <c r="B31" s="40"/>
      <c r="C31" s="73"/>
      <c r="D31" s="74"/>
      <c r="E31" s="32"/>
      <c r="F31" s="75"/>
      <c r="G31" s="76"/>
      <c r="H31" s="77"/>
      <c r="I31" s="32"/>
      <c r="J31" s="75">
        <f t="shared" si="6"/>
      </c>
      <c r="K31" s="56"/>
      <c r="L31" s="56"/>
      <c r="M31" s="56"/>
      <c r="N31" s="56"/>
      <c r="O31" s="78"/>
      <c r="P31" s="56"/>
      <c r="Q31" s="78"/>
      <c r="R31" s="55">
        <f t="shared" si="7"/>
      </c>
      <c r="S31" s="55">
        <f t="shared" si="8"/>
      </c>
      <c r="T31" s="107">
        <f t="shared" si="5"/>
      </c>
      <c r="U31" s="57">
        <f t="shared" si="9"/>
      </c>
      <c r="V31" s="4"/>
      <c r="W31" s="2">
        <v>3</v>
      </c>
      <c r="X31" s="4" t="s">
        <v>88</v>
      </c>
    </row>
    <row r="32" spans="1:24" s="2" customFormat="1" ht="10.5" customHeight="1">
      <c r="A32" s="65">
        <v>5</v>
      </c>
      <c r="B32" s="41"/>
      <c r="C32" s="79"/>
      <c r="D32" s="80"/>
      <c r="E32" s="33"/>
      <c r="F32" s="81"/>
      <c r="G32" s="82"/>
      <c r="H32" s="83"/>
      <c r="I32" s="33"/>
      <c r="J32" s="81">
        <f t="shared" si="6"/>
      </c>
      <c r="K32" s="59"/>
      <c r="L32" s="59"/>
      <c r="M32" s="59"/>
      <c r="N32" s="59"/>
      <c r="O32" s="84"/>
      <c r="P32" s="59"/>
      <c r="Q32" s="84"/>
      <c r="R32" s="58">
        <f t="shared" si="7"/>
      </c>
      <c r="S32" s="58">
        <f t="shared" si="8"/>
      </c>
      <c r="T32" s="107">
        <f t="shared" si="5"/>
      </c>
      <c r="U32" s="57">
        <f t="shared" si="9"/>
      </c>
      <c r="V32" s="4"/>
      <c r="W32" s="2" t="s">
        <v>51</v>
      </c>
      <c r="X32" s="4" t="s">
        <v>53</v>
      </c>
    </row>
    <row r="33" spans="1:24" s="2" customFormat="1" ht="10.5" customHeight="1">
      <c r="A33" s="64">
        <v>6</v>
      </c>
      <c r="B33" s="40"/>
      <c r="C33" s="73"/>
      <c r="D33" s="74"/>
      <c r="E33" s="32"/>
      <c r="F33" s="75"/>
      <c r="G33" s="76"/>
      <c r="H33" s="77"/>
      <c r="I33" s="32"/>
      <c r="J33" s="75">
        <f t="shared" si="6"/>
      </c>
      <c r="K33" s="56"/>
      <c r="L33" s="56"/>
      <c r="M33" s="56"/>
      <c r="N33" s="56"/>
      <c r="O33" s="78"/>
      <c r="P33" s="56"/>
      <c r="Q33" s="78"/>
      <c r="R33" s="55">
        <f t="shared" si="7"/>
      </c>
      <c r="S33" s="55">
        <f t="shared" si="8"/>
      </c>
      <c r="T33" s="107">
        <f t="shared" si="5"/>
      </c>
      <c r="U33" s="57">
        <f t="shared" si="9"/>
      </c>
      <c r="V33" s="4"/>
      <c r="W33" s="2" t="s">
        <v>79</v>
      </c>
      <c r="X33" s="4"/>
    </row>
    <row r="34" spans="1:24" s="2" customFormat="1" ht="10.5" customHeight="1">
      <c r="A34" s="65">
        <v>7</v>
      </c>
      <c r="B34" s="41"/>
      <c r="C34" s="79"/>
      <c r="D34" s="80"/>
      <c r="E34" s="33"/>
      <c r="F34" s="81"/>
      <c r="G34" s="82"/>
      <c r="H34" s="83"/>
      <c r="I34" s="33"/>
      <c r="J34" s="81">
        <f t="shared" si="6"/>
      </c>
      <c r="K34" s="59"/>
      <c r="L34" s="59"/>
      <c r="M34" s="59"/>
      <c r="N34" s="59"/>
      <c r="O34" s="84"/>
      <c r="P34" s="59"/>
      <c r="Q34" s="84"/>
      <c r="R34" s="58">
        <f t="shared" si="7"/>
      </c>
      <c r="S34" s="58">
        <f t="shared" si="8"/>
      </c>
      <c r="T34" s="107">
        <f t="shared" si="5"/>
      </c>
      <c r="U34" s="57">
        <f t="shared" si="9"/>
      </c>
      <c r="V34" s="4"/>
      <c r="X34" s="4"/>
    </row>
    <row r="35" spans="1:24" s="2" customFormat="1" ht="10.5" customHeight="1">
      <c r="A35" s="64">
        <v>8</v>
      </c>
      <c r="B35" s="40"/>
      <c r="C35" s="73"/>
      <c r="D35" s="74"/>
      <c r="E35" s="32"/>
      <c r="F35" s="75"/>
      <c r="G35" s="76"/>
      <c r="H35" s="77"/>
      <c r="I35" s="32"/>
      <c r="J35" s="75">
        <f t="shared" si="6"/>
      </c>
      <c r="K35" s="56"/>
      <c r="L35" s="56"/>
      <c r="M35" s="56"/>
      <c r="N35" s="56"/>
      <c r="O35" s="78"/>
      <c r="P35" s="56"/>
      <c r="Q35" s="78"/>
      <c r="R35" s="55">
        <f t="shared" si="7"/>
      </c>
      <c r="S35" s="55">
        <f t="shared" si="8"/>
      </c>
      <c r="T35" s="107">
        <f t="shared" si="5"/>
      </c>
      <c r="U35" s="57">
        <f t="shared" si="9"/>
      </c>
      <c r="V35" s="4"/>
      <c r="X35" s="4"/>
    </row>
    <row r="36" spans="1:24" s="2" customFormat="1" ht="10.5" customHeight="1">
      <c r="A36" s="64">
        <v>9</v>
      </c>
      <c r="B36" s="40"/>
      <c r="C36" s="73"/>
      <c r="D36" s="74"/>
      <c r="E36" s="32"/>
      <c r="F36" s="75"/>
      <c r="G36" s="76"/>
      <c r="H36" s="77"/>
      <c r="I36" s="32"/>
      <c r="J36" s="75">
        <f>+IF(F36&gt;0,IF(K36&gt;0,ROUND(MIN(I36,(E36/F36)*H36*K36*(1-L36)*(1-M36)),0),0),"")</f>
      </c>
      <c r="K36" s="56"/>
      <c r="L36" s="56"/>
      <c r="M36" s="56"/>
      <c r="N36" s="56"/>
      <c r="O36" s="78"/>
      <c r="P36" s="56"/>
      <c r="Q36" s="78"/>
      <c r="R36" s="55">
        <f>+IF(F36&gt;0,MAX(0,ROUND((E36/F36)*H36*(1-L36)*(1-M36),0)-J36),"")</f>
      </c>
      <c r="S36" s="55">
        <f>+IF(F36&gt;0,MAX(0,ROUND((E36/F36)*G36*N36,0)),"")</f>
      </c>
      <c r="T36" s="107">
        <f>+IF(F36&gt;0,ROUND(R36*Q36*P36,2),"")</f>
      </c>
      <c r="U36" s="57">
        <f>+IF(F36&gt;0,ROUND(S36*O36*Q36*P36,2),"")</f>
      </c>
      <c r="V36" s="4"/>
      <c r="X36" s="4"/>
    </row>
    <row r="37" spans="1:24" s="2" customFormat="1" ht="10.5" customHeight="1">
      <c r="A37" s="66">
        <v>10</v>
      </c>
      <c r="B37" s="42"/>
      <c r="C37" s="85"/>
      <c r="D37" s="86"/>
      <c r="E37" s="34"/>
      <c r="F37" s="87"/>
      <c r="G37" s="88"/>
      <c r="H37" s="89"/>
      <c r="I37" s="34"/>
      <c r="J37" s="87">
        <f t="shared" si="6"/>
      </c>
      <c r="K37" s="62"/>
      <c r="L37" s="62"/>
      <c r="M37" s="62"/>
      <c r="N37" s="62"/>
      <c r="O37" s="90"/>
      <c r="P37" s="62"/>
      <c r="Q37" s="90"/>
      <c r="R37" s="60">
        <f t="shared" si="7"/>
      </c>
      <c r="S37" s="60">
        <f t="shared" si="8"/>
      </c>
      <c r="T37" s="108">
        <f t="shared" si="5"/>
      </c>
      <c r="U37" s="61">
        <f t="shared" si="9"/>
      </c>
      <c r="V37" s="4"/>
      <c r="X37" s="4"/>
    </row>
    <row r="38" spans="1:24" s="2" customFormat="1" ht="10.5" customHeight="1">
      <c r="A38" s="185" t="s">
        <v>68</v>
      </c>
      <c r="B38" s="186"/>
      <c r="C38" s="186"/>
      <c r="D38" s="186"/>
      <c r="E38" s="186"/>
      <c r="F38" s="186"/>
      <c r="G38" s="186"/>
      <c r="H38" s="186"/>
      <c r="I38" s="186"/>
      <c r="J38" s="186"/>
      <c r="K38" s="186"/>
      <c r="L38" s="186"/>
      <c r="M38" s="186"/>
      <c r="N38" s="186"/>
      <c r="O38" s="186"/>
      <c r="P38" s="186"/>
      <c r="Q38" s="186"/>
      <c r="R38" s="186"/>
      <c r="S38" s="187"/>
      <c r="T38" s="25">
        <f>+SUM(T28:T37)</f>
        <v>0</v>
      </c>
      <c r="U38" s="24">
        <f>+SUM(U28:U37)</f>
        <v>0</v>
      </c>
      <c r="V38" s="4"/>
      <c r="X38" s="4"/>
    </row>
    <row r="39" spans="1:24" s="2" customFormat="1" ht="3" customHeight="1">
      <c r="A39" s="205"/>
      <c r="B39" s="205"/>
      <c r="C39" s="205"/>
      <c r="D39" s="205"/>
      <c r="E39" s="205"/>
      <c r="F39" s="205"/>
      <c r="G39" s="205"/>
      <c r="H39" s="205"/>
      <c r="I39" s="205"/>
      <c r="J39" s="205"/>
      <c r="K39" s="205"/>
      <c r="L39" s="205"/>
      <c r="M39" s="205"/>
      <c r="N39" s="205"/>
      <c r="O39" s="205"/>
      <c r="P39" s="205"/>
      <c r="Q39" s="205"/>
      <c r="R39" s="205"/>
      <c r="S39" s="205"/>
      <c r="T39" s="205"/>
      <c r="U39" s="205"/>
      <c r="V39" s="4"/>
      <c r="X39" s="4"/>
    </row>
    <row r="40" spans="1:21" s="4" customFormat="1" ht="12" customHeight="1">
      <c r="A40" s="197" t="s">
        <v>113</v>
      </c>
      <c r="B40" s="198"/>
      <c r="C40" s="198"/>
      <c r="D40" s="198"/>
      <c r="E40" s="198"/>
      <c r="F40" s="198"/>
      <c r="G40" s="198"/>
      <c r="H40" s="198"/>
      <c r="I40" s="198"/>
      <c r="J40" s="198"/>
      <c r="K40" s="198"/>
      <c r="L40" s="198"/>
      <c r="M40" s="198"/>
      <c r="N40" s="198"/>
      <c r="O40" s="198"/>
      <c r="P40" s="198"/>
      <c r="Q40" s="198"/>
      <c r="R40" s="198"/>
      <c r="S40" s="198"/>
      <c r="T40" s="198"/>
      <c r="U40" s="199"/>
    </row>
    <row r="41" spans="1:24" s="1" customFormat="1" ht="10.5" customHeight="1">
      <c r="A41" s="183" t="s">
        <v>114</v>
      </c>
      <c r="B41" s="184"/>
      <c r="C41" s="184"/>
      <c r="D41" s="184"/>
      <c r="E41" s="184"/>
      <c r="F41" s="184"/>
      <c r="G41" s="184"/>
      <c r="H41" s="184"/>
      <c r="I41" s="184"/>
      <c r="J41" s="184"/>
      <c r="K41" s="184"/>
      <c r="L41" s="184"/>
      <c r="M41" s="184"/>
      <c r="N41" s="184"/>
      <c r="O41" s="184"/>
      <c r="P41" s="184"/>
      <c r="Q41" s="159" t="s">
        <v>76</v>
      </c>
      <c r="R41" s="160"/>
      <c r="S41" s="161"/>
      <c r="T41" s="15" t="s">
        <v>27</v>
      </c>
      <c r="U41" s="14" t="s">
        <v>8</v>
      </c>
      <c r="V41" s="4"/>
      <c r="W41" s="9" t="s">
        <v>13</v>
      </c>
      <c r="X41" s="4"/>
    </row>
    <row r="42" spans="1:24" s="2" customFormat="1" ht="10.5" customHeight="1">
      <c r="A42" s="92"/>
      <c r="B42" s="201" t="s">
        <v>10</v>
      </c>
      <c r="C42" s="202"/>
      <c r="D42" s="202"/>
      <c r="E42" s="202"/>
      <c r="F42" s="202"/>
      <c r="G42" s="202"/>
      <c r="H42" s="202"/>
      <c r="I42" s="202"/>
      <c r="J42" s="202"/>
      <c r="K42" s="202"/>
      <c r="L42" s="202"/>
      <c r="M42" s="202"/>
      <c r="N42" s="202"/>
      <c r="O42" s="202"/>
      <c r="P42" s="202"/>
      <c r="Q42" s="17" t="s">
        <v>77</v>
      </c>
      <c r="R42" s="17" t="s">
        <v>78</v>
      </c>
      <c r="S42" s="18" t="s">
        <v>75</v>
      </c>
      <c r="T42" s="26">
        <f>+T38-T23</f>
        <v>0</v>
      </c>
      <c r="U42" s="26">
        <f>+U38-U23</f>
        <v>0</v>
      </c>
      <c r="V42" s="4"/>
      <c r="X42" s="4"/>
    </row>
    <row r="43" spans="1:24" s="2" customFormat="1" ht="10.5" customHeight="1">
      <c r="A43" s="93"/>
      <c r="B43" s="203" t="s">
        <v>48</v>
      </c>
      <c r="C43" s="204"/>
      <c r="D43" s="204"/>
      <c r="E43" s="204"/>
      <c r="F43" s="204"/>
      <c r="G43" s="204"/>
      <c r="H43" s="204"/>
      <c r="I43" s="204"/>
      <c r="J43" s="204"/>
      <c r="K43" s="204"/>
      <c r="L43" s="204"/>
      <c r="M43" s="204"/>
      <c r="N43" s="204"/>
      <c r="O43" s="204"/>
      <c r="P43" s="204"/>
      <c r="Q43" s="94">
        <v>2176</v>
      </c>
      <c r="R43" s="94">
        <v>5705</v>
      </c>
      <c r="S43" s="94">
        <v>1016</v>
      </c>
      <c r="T43" s="95">
        <f>+ROUND(T42*(Q43+R43),2)</f>
        <v>0</v>
      </c>
      <c r="U43" s="22">
        <f>+ROUND(U42*S43,2)</f>
        <v>0</v>
      </c>
      <c r="V43" s="4"/>
      <c r="X43" s="4"/>
    </row>
    <row r="44" spans="1:24" s="2" customFormat="1" ht="10.5" customHeight="1">
      <c r="A44" s="162" t="s">
        <v>121</v>
      </c>
      <c r="B44" s="163"/>
      <c r="C44" s="163"/>
      <c r="D44" s="163"/>
      <c r="E44" s="163"/>
      <c r="F44" s="163"/>
      <c r="G44" s="163"/>
      <c r="H44" s="163"/>
      <c r="I44" s="163"/>
      <c r="J44" s="163"/>
      <c r="K44" s="163"/>
      <c r="L44" s="163"/>
      <c r="M44" s="163"/>
      <c r="N44" s="163"/>
      <c r="O44" s="163"/>
      <c r="P44" s="163"/>
      <c r="Q44" s="163"/>
      <c r="R44" s="163"/>
      <c r="S44" s="163"/>
      <c r="T44" s="164"/>
      <c r="U44" s="22">
        <f>+MAX(T43+U43,0)</f>
        <v>0</v>
      </c>
      <c r="V44" s="4"/>
      <c r="X44" s="4"/>
    </row>
    <row r="45" spans="1:24" s="2" customFormat="1" ht="3" customHeight="1">
      <c r="A45" s="142"/>
      <c r="B45" s="142"/>
      <c r="C45" s="142"/>
      <c r="D45" s="142"/>
      <c r="E45" s="142"/>
      <c r="F45" s="142"/>
      <c r="G45" s="142"/>
      <c r="H45" s="142"/>
      <c r="I45" s="142"/>
      <c r="J45" s="142"/>
      <c r="K45" s="142"/>
      <c r="L45" s="142"/>
      <c r="M45" s="142"/>
      <c r="N45" s="142"/>
      <c r="O45" s="142"/>
      <c r="P45" s="142"/>
      <c r="Q45" s="142"/>
      <c r="R45" s="142"/>
      <c r="S45" s="142"/>
      <c r="T45" s="142"/>
      <c r="U45" s="142"/>
      <c r="V45" s="4"/>
      <c r="X45" s="4"/>
    </row>
    <row r="46" spans="1:24" s="2" customFormat="1" ht="10.5" customHeight="1">
      <c r="A46" s="167"/>
      <c r="B46" s="168"/>
      <c r="C46" s="168"/>
      <c r="D46" s="168"/>
      <c r="E46" s="168"/>
      <c r="F46" s="168"/>
      <c r="G46" s="168"/>
      <c r="H46" s="168"/>
      <c r="I46" s="168"/>
      <c r="J46" s="168"/>
      <c r="K46" s="168"/>
      <c r="L46" s="168"/>
      <c r="M46" s="168"/>
      <c r="N46" s="168"/>
      <c r="O46" s="168"/>
      <c r="P46" s="168"/>
      <c r="Q46" s="174" t="s">
        <v>92</v>
      </c>
      <c r="R46" s="175"/>
      <c r="S46" s="99" t="s">
        <v>38</v>
      </c>
      <c r="T46" s="10" t="s">
        <v>36</v>
      </c>
      <c r="U46" s="11" t="s">
        <v>16</v>
      </c>
      <c r="V46" s="4"/>
      <c r="X46" s="4"/>
    </row>
    <row r="47" spans="1:24" s="2" customFormat="1" ht="10.5" customHeight="1">
      <c r="A47" s="165" t="s">
        <v>115</v>
      </c>
      <c r="B47" s="166"/>
      <c r="C47" s="166"/>
      <c r="D47" s="166"/>
      <c r="E47" s="166"/>
      <c r="F47" s="166"/>
      <c r="G47" s="166"/>
      <c r="H47" s="166"/>
      <c r="I47" s="166"/>
      <c r="J47" s="166"/>
      <c r="K47" s="166"/>
      <c r="L47" s="166"/>
      <c r="M47" s="166"/>
      <c r="N47" s="166"/>
      <c r="O47" s="166"/>
      <c r="P47" s="166"/>
      <c r="Q47" s="109" t="s">
        <v>117</v>
      </c>
      <c r="R47" s="12" t="s">
        <v>6</v>
      </c>
      <c r="S47" s="96" t="s">
        <v>39</v>
      </c>
      <c r="T47" s="97" t="s">
        <v>37</v>
      </c>
      <c r="U47" s="98" t="s">
        <v>118</v>
      </c>
      <c r="V47" s="4"/>
      <c r="W47" s="9" t="s">
        <v>14</v>
      </c>
      <c r="X47" s="4"/>
    </row>
    <row r="48" spans="1:24" s="2" customFormat="1" ht="10.5" customHeight="1">
      <c r="A48" s="19"/>
      <c r="B48" s="169" t="s">
        <v>49</v>
      </c>
      <c r="C48" s="170"/>
      <c r="D48" s="170"/>
      <c r="E48" s="170"/>
      <c r="F48" s="170"/>
      <c r="G48" s="170"/>
      <c r="H48" s="170"/>
      <c r="I48" s="170"/>
      <c r="J48" s="170"/>
      <c r="K48" s="170"/>
      <c r="L48" s="170"/>
      <c r="M48" s="170"/>
      <c r="N48" s="170"/>
      <c r="O48" s="170"/>
      <c r="P48" s="170"/>
      <c r="Q48" s="44">
        <v>0</v>
      </c>
      <c r="R48" s="45">
        <v>0</v>
      </c>
      <c r="S48" s="29">
        <v>5613000</v>
      </c>
      <c r="T48" s="29">
        <v>10327585</v>
      </c>
      <c r="U48" s="30">
        <f>+ROUND((Q48+R48/2)*(S48+T48)/1000,2)</f>
        <v>0</v>
      </c>
      <c r="V48" s="4"/>
      <c r="W48" s="2" t="s">
        <v>15</v>
      </c>
      <c r="X48" s="4"/>
    </row>
    <row r="49" spans="1:23" ht="10.5" customHeight="1">
      <c r="A49" s="20"/>
      <c r="B49" s="176" t="s">
        <v>50</v>
      </c>
      <c r="C49" s="177"/>
      <c r="D49" s="177"/>
      <c r="E49" s="177"/>
      <c r="F49" s="177"/>
      <c r="G49" s="177"/>
      <c r="H49" s="177"/>
      <c r="I49" s="177"/>
      <c r="J49" s="177"/>
      <c r="K49" s="177"/>
      <c r="L49" s="177"/>
      <c r="M49" s="177"/>
      <c r="N49" s="177"/>
      <c r="O49" s="177"/>
      <c r="P49" s="177"/>
      <c r="Q49" s="46">
        <v>0</v>
      </c>
      <c r="R49" s="47">
        <v>0</v>
      </c>
      <c r="S49" s="27">
        <v>4490400</v>
      </c>
      <c r="T49" s="27">
        <v>7521389</v>
      </c>
      <c r="U49" s="28">
        <f>+ROUND((Q49+R49/2)*(S49+T49)/1000,2)</f>
        <v>0</v>
      </c>
      <c r="W49" s="2" t="s">
        <v>60</v>
      </c>
    </row>
    <row r="50" spans="1:24" s="2" customFormat="1" ht="10.5" customHeight="1">
      <c r="A50" s="178" t="s">
        <v>116</v>
      </c>
      <c r="B50" s="179"/>
      <c r="C50" s="179"/>
      <c r="D50" s="179"/>
      <c r="E50" s="179"/>
      <c r="F50" s="179"/>
      <c r="G50" s="179"/>
      <c r="H50" s="179"/>
      <c r="I50" s="179"/>
      <c r="J50" s="179"/>
      <c r="K50" s="179"/>
      <c r="L50" s="179"/>
      <c r="M50" s="179"/>
      <c r="N50" s="179"/>
      <c r="O50" s="179"/>
      <c r="P50" s="179"/>
      <c r="Q50" s="179"/>
      <c r="R50" s="179"/>
      <c r="S50" s="179"/>
      <c r="T50" s="180"/>
      <c r="U50" s="23">
        <f>+U49+U48</f>
        <v>0</v>
      </c>
      <c r="V50" s="4"/>
      <c r="X50" s="4"/>
    </row>
    <row r="51" spans="1:24" s="2" customFormat="1" ht="3" customHeight="1">
      <c r="A51" s="142"/>
      <c r="B51" s="142"/>
      <c r="C51" s="142"/>
      <c r="D51" s="142"/>
      <c r="E51" s="142"/>
      <c r="F51" s="142"/>
      <c r="G51" s="142"/>
      <c r="H51" s="142"/>
      <c r="I51" s="142"/>
      <c r="J51" s="142"/>
      <c r="K51" s="142"/>
      <c r="L51" s="142"/>
      <c r="M51" s="142"/>
      <c r="N51" s="142"/>
      <c r="O51" s="142"/>
      <c r="P51" s="142"/>
      <c r="Q51" s="142"/>
      <c r="R51" s="142"/>
      <c r="S51" s="142"/>
      <c r="T51" s="142"/>
      <c r="U51" s="142"/>
      <c r="V51" s="4"/>
      <c r="X51" s="4"/>
    </row>
    <row r="52" spans="1:23" ht="10.5" customHeight="1">
      <c r="A52" s="162" t="s">
        <v>119</v>
      </c>
      <c r="B52" s="163"/>
      <c r="C52" s="163"/>
      <c r="D52" s="163"/>
      <c r="E52" s="163"/>
      <c r="F52" s="163"/>
      <c r="G52" s="163"/>
      <c r="H52" s="163"/>
      <c r="I52" s="163"/>
      <c r="J52" s="163"/>
      <c r="K52" s="163"/>
      <c r="L52" s="163"/>
      <c r="M52" s="163"/>
      <c r="N52" s="163"/>
      <c r="O52" s="163"/>
      <c r="P52" s="163"/>
      <c r="Q52" s="163"/>
      <c r="R52" s="163"/>
      <c r="S52" s="163"/>
      <c r="T52" s="164"/>
      <c r="U52" s="22">
        <f>+U50+U44</f>
        <v>0</v>
      </c>
      <c r="W52" s="9" t="s">
        <v>62</v>
      </c>
    </row>
    <row r="53" spans="1:23" ht="10.5" customHeight="1">
      <c r="A53" s="21"/>
      <c r="B53" s="171" t="s">
        <v>9</v>
      </c>
      <c r="C53" s="172"/>
      <c r="D53" s="172"/>
      <c r="E53" s="172"/>
      <c r="F53" s="172"/>
      <c r="G53" s="172"/>
      <c r="H53" s="172"/>
      <c r="I53" s="172"/>
      <c r="J53" s="172"/>
      <c r="K53" s="172"/>
      <c r="L53" s="172"/>
      <c r="M53" s="172"/>
      <c r="N53" s="172"/>
      <c r="O53" s="172"/>
      <c r="P53" s="172"/>
      <c r="Q53" s="172"/>
      <c r="R53" s="172"/>
      <c r="S53" s="173"/>
      <c r="T53" s="13">
        <v>0.15</v>
      </c>
      <c r="U53" s="22">
        <f>+ROUND(U52*T53,2)</f>
        <v>0</v>
      </c>
      <c r="W53" s="2" t="s">
        <v>61</v>
      </c>
    </row>
    <row r="54" spans="1:23" ht="10.5" customHeight="1">
      <c r="A54" s="162" t="s">
        <v>120</v>
      </c>
      <c r="B54" s="163"/>
      <c r="C54" s="163"/>
      <c r="D54" s="163"/>
      <c r="E54" s="163"/>
      <c r="F54" s="163"/>
      <c r="G54" s="163"/>
      <c r="H54" s="163"/>
      <c r="I54" s="163"/>
      <c r="J54" s="163"/>
      <c r="K54" s="163"/>
      <c r="L54" s="163"/>
      <c r="M54" s="163"/>
      <c r="N54" s="163"/>
      <c r="O54" s="163"/>
      <c r="P54" s="163"/>
      <c r="Q54" s="163"/>
      <c r="R54" s="163"/>
      <c r="S54" s="163"/>
      <c r="T54" s="164"/>
      <c r="U54" s="22">
        <f>+U53+U52</f>
        <v>0</v>
      </c>
      <c r="W54" s="9" t="s">
        <v>63</v>
      </c>
    </row>
    <row r="55" spans="11:13" ht="12.75" customHeight="1">
      <c r="K55" s="91"/>
      <c r="L55" s="91"/>
      <c r="M55" s="91"/>
    </row>
    <row r="58" ht="11.25"/>
    <row r="59" ht="11.25"/>
    <row r="60" ht="11.25"/>
  </sheetData>
  <sheetProtection sheet="1" objects="1" scenarios="1" selectLockedCells="1"/>
  <mergeCells count="59">
    <mergeCell ref="B42:P42"/>
    <mergeCell ref="B43:P43"/>
    <mergeCell ref="A44:T44"/>
    <mergeCell ref="A45:U45"/>
    <mergeCell ref="A39:U39"/>
    <mergeCell ref="A25:M25"/>
    <mergeCell ref="R26:S26"/>
    <mergeCell ref="N25:R25"/>
    <mergeCell ref="S25:U25"/>
    <mergeCell ref="A26:A27"/>
    <mergeCell ref="A38:S38"/>
    <mergeCell ref="A7:C7"/>
    <mergeCell ref="A40:U40"/>
    <mergeCell ref="B11:B12"/>
    <mergeCell ref="G26:H26"/>
    <mergeCell ref="D11:E11"/>
    <mergeCell ref="K26:M26"/>
    <mergeCell ref="A9:U9"/>
    <mergeCell ref="S10:U10"/>
    <mergeCell ref="A11:A12"/>
    <mergeCell ref="G11:H11"/>
    <mergeCell ref="A10:M10"/>
    <mergeCell ref="A41:P41"/>
    <mergeCell ref="A23:S23"/>
    <mergeCell ref="R11:S11"/>
    <mergeCell ref="B26:B27"/>
    <mergeCell ref="D26:E26"/>
    <mergeCell ref="N10:R10"/>
    <mergeCell ref="A24:U24"/>
    <mergeCell ref="K11:M11"/>
    <mergeCell ref="Q41:S41"/>
    <mergeCell ref="A54:T54"/>
    <mergeCell ref="A47:P47"/>
    <mergeCell ref="A46:P46"/>
    <mergeCell ref="A52:T52"/>
    <mergeCell ref="B48:P48"/>
    <mergeCell ref="B53:S53"/>
    <mergeCell ref="Q46:R46"/>
    <mergeCell ref="B49:P49"/>
    <mergeCell ref="A50:T50"/>
    <mergeCell ref="A51:U51"/>
    <mergeCell ref="T6:U6"/>
    <mergeCell ref="A6:C6"/>
    <mergeCell ref="D6:N6"/>
    <mergeCell ref="D7:N7"/>
    <mergeCell ref="O7:P7"/>
    <mergeCell ref="O8:R8"/>
    <mergeCell ref="O6:P6"/>
    <mergeCell ref="D8:N8"/>
    <mergeCell ref="A8:C8"/>
    <mergeCell ref="S7:U7"/>
    <mergeCell ref="A2:M2"/>
    <mergeCell ref="N2:U2"/>
    <mergeCell ref="Q5:U5"/>
    <mergeCell ref="A3:U3"/>
    <mergeCell ref="A5:C5"/>
    <mergeCell ref="A4:U4"/>
    <mergeCell ref="O5:P5"/>
    <mergeCell ref="D5:N5"/>
  </mergeCells>
  <printOptions horizontalCentered="1"/>
  <pageMargins left="0.1968503937007874" right="0.1968503937007874" top="0.3937007874015748" bottom="0.1968503937007874" header="0" footer="0"/>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Sheet05">
    <tabColor indexed="43"/>
  </sheetPr>
  <dimension ref="A1:X55"/>
  <sheetViews>
    <sheetView tabSelected="1" view="pageBreakPreview" zoomScaleSheetLayoutView="100" zoomScalePageLayoutView="0" workbookViewId="0" topLeftCell="A1">
      <selection activeCell="B13" sqref="B13"/>
    </sheetView>
  </sheetViews>
  <sheetFormatPr defaultColWidth="9.33203125" defaultRowHeight="11.25"/>
  <cols>
    <col min="1" max="1" width="2.83203125" style="0" customWidth="1"/>
    <col min="2" max="2" width="3.83203125" style="0" customWidth="1"/>
    <col min="3" max="3" width="28.33203125" style="0" customWidth="1"/>
    <col min="4" max="4" width="7.16015625" style="0" customWidth="1"/>
    <col min="5" max="5" width="6.83203125" style="0" customWidth="1"/>
    <col min="6" max="6" width="5.5" style="0" customWidth="1"/>
    <col min="7" max="8" width="6.16015625" style="0" customWidth="1"/>
    <col min="9" max="9" width="7.16015625" style="0" customWidth="1"/>
    <col min="10" max="13" width="7" style="0" customWidth="1"/>
    <col min="14" max="14" width="7.16015625" style="0" customWidth="1"/>
    <col min="15" max="15" width="8" style="0" customWidth="1"/>
    <col min="16" max="16" width="7.83203125" style="0" customWidth="1"/>
    <col min="17" max="17" width="9" style="0" customWidth="1"/>
    <col min="18" max="18" width="8.66015625" style="0" customWidth="1"/>
    <col min="19" max="19" width="10.5" style="0" customWidth="1"/>
    <col min="20" max="21" width="13" style="0" customWidth="1"/>
    <col min="22" max="22" width="3.16015625" style="4" customWidth="1"/>
    <col min="23" max="23" width="3.66015625" style="2" customWidth="1"/>
    <col min="24" max="24" width="9.33203125" style="4" customWidth="1"/>
  </cols>
  <sheetData>
    <row r="1" spans="1:21" ht="1.5" customHeight="1">
      <c r="A1" s="50" t="s">
        <v>102</v>
      </c>
      <c r="B1" s="48"/>
      <c r="C1" s="48"/>
      <c r="D1" s="48"/>
      <c r="E1" s="48"/>
      <c r="F1" s="48"/>
      <c r="G1" s="48"/>
      <c r="H1" s="48"/>
      <c r="I1" s="48"/>
      <c r="J1" s="48"/>
      <c r="K1" s="48"/>
      <c r="L1" s="48"/>
      <c r="M1" s="48"/>
      <c r="N1" s="48"/>
      <c r="O1" s="48"/>
      <c r="P1" s="48"/>
      <c r="Q1" s="48"/>
      <c r="R1" s="48"/>
      <c r="S1" s="48"/>
      <c r="T1" s="48"/>
      <c r="U1" s="49"/>
    </row>
    <row r="2" spans="1:24" s="2" customFormat="1" ht="18" customHeight="1">
      <c r="A2" s="123" t="s">
        <v>123</v>
      </c>
      <c r="B2" s="124"/>
      <c r="C2" s="124"/>
      <c r="D2" s="124"/>
      <c r="E2" s="124"/>
      <c r="F2" s="124"/>
      <c r="G2" s="124"/>
      <c r="H2" s="124"/>
      <c r="I2" s="124"/>
      <c r="J2" s="124"/>
      <c r="K2" s="124"/>
      <c r="L2" s="124"/>
      <c r="M2" s="124"/>
      <c r="N2" s="125" t="s">
        <v>122</v>
      </c>
      <c r="O2" s="125"/>
      <c r="P2" s="125"/>
      <c r="Q2" s="125"/>
      <c r="R2" s="125"/>
      <c r="S2" s="125"/>
      <c r="T2" s="125"/>
      <c r="U2" s="126"/>
      <c r="V2" s="4"/>
      <c r="X2" s="4"/>
    </row>
    <row r="3" spans="1:24" s="2" customFormat="1" ht="3" customHeight="1">
      <c r="A3" s="130"/>
      <c r="B3" s="130"/>
      <c r="C3" s="130"/>
      <c r="D3" s="130"/>
      <c r="E3" s="130"/>
      <c r="F3" s="130"/>
      <c r="G3" s="130"/>
      <c r="H3" s="130"/>
      <c r="I3" s="130"/>
      <c r="J3" s="130"/>
      <c r="K3" s="130"/>
      <c r="L3" s="130"/>
      <c r="M3" s="130"/>
      <c r="N3" s="130"/>
      <c r="O3" s="130"/>
      <c r="P3" s="130"/>
      <c r="Q3" s="130"/>
      <c r="R3" s="130"/>
      <c r="S3" s="130"/>
      <c r="T3" s="130"/>
      <c r="U3" s="130"/>
      <c r="V3" s="4"/>
      <c r="X3" s="4"/>
    </row>
    <row r="4" spans="1:24" s="2" customFormat="1" ht="12" customHeight="1">
      <c r="A4" s="134" t="s">
        <v>5</v>
      </c>
      <c r="B4" s="135"/>
      <c r="C4" s="135"/>
      <c r="D4" s="135"/>
      <c r="E4" s="135"/>
      <c r="F4" s="135"/>
      <c r="G4" s="135"/>
      <c r="H4" s="135"/>
      <c r="I4" s="135"/>
      <c r="J4" s="135"/>
      <c r="K4" s="135"/>
      <c r="L4" s="135"/>
      <c r="M4" s="135"/>
      <c r="N4" s="135"/>
      <c r="O4" s="135"/>
      <c r="P4" s="135"/>
      <c r="Q4" s="135"/>
      <c r="R4" s="135"/>
      <c r="S4" s="135"/>
      <c r="T4" s="135"/>
      <c r="U4" s="136"/>
      <c r="V4" s="4"/>
      <c r="W4" s="8" t="s">
        <v>12</v>
      </c>
      <c r="X4" s="4"/>
    </row>
    <row r="5" spans="1:24" s="2" customFormat="1" ht="10.5" customHeight="1">
      <c r="A5" s="131" t="s">
        <v>1</v>
      </c>
      <c r="B5" s="132"/>
      <c r="C5" s="133"/>
      <c r="D5" s="139" t="s">
        <v>104</v>
      </c>
      <c r="E5" s="140"/>
      <c r="F5" s="140"/>
      <c r="G5" s="140"/>
      <c r="H5" s="140"/>
      <c r="I5" s="140"/>
      <c r="J5" s="140"/>
      <c r="K5" s="140"/>
      <c r="L5" s="140"/>
      <c r="M5" s="140"/>
      <c r="N5" s="141"/>
      <c r="O5" s="137" t="s">
        <v>82</v>
      </c>
      <c r="P5" s="138"/>
      <c r="Q5" s="127" t="s">
        <v>52</v>
      </c>
      <c r="R5" s="128"/>
      <c r="S5" s="128"/>
      <c r="T5" s="128"/>
      <c r="U5" s="129"/>
      <c r="V5" s="4"/>
      <c r="W5" s="2" t="s">
        <v>35</v>
      </c>
      <c r="X5" s="4"/>
    </row>
    <row r="6" spans="1:24" s="2" customFormat="1" ht="10.5" customHeight="1">
      <c r="A6" s="145" t="s">
        <v>2</v>
      </c>
      <c r="B6" s="146"/>
      <c r="C6" s="147"/>
      <c r="D6" s="148" t="s">
        <v>103</v>
      </c>
      <c r="E6" s="149"/>
      <c r="F6" s="149"/>
      <c r="G6" s="149"/>
      <c r="H6" s="149"/>
      <c r="I6" s="149"/>
      <c r="J6" s="149"/>
      <c r="K6" s="149"/>
      <c r="L6" s="149"/>
      <c r="M6" s="149"/>
      <c r="N6" s="150"/>
      <c r="O6" s="137" t="s">
        <v>34</v>
      </c>
      <c r="P6" s="138"/>
      <c r="Q6" s="35">
        <v>30</v>
      </c>
      <c r="R6" s="36">
        <v>7</v>
      </c>
      <c r="S6" s="37">
        <v>2022</v>
      </c>
      <c r="T6" s="143" t="s">
        <v>31</v>
      </c>
      <c r="U6" s="144"/>
      <c r="V6" s="4"/>
      <c r="W6" s="2">
        <v>1</v>
      </c>
      <c r="X6" s="4" t="s">
        <v>40</v>
      </c>
    </row>
    <row r="7" spans="1:24" s="2" customFormat="1" ht="10.5" customHeight="1">
      <c r="A7" s="145" t="s">
        <v>3</v>
      </c>
      <c r="B7" s="146"/>
      <c r="C7" s="147"/>
      <c r="D7" s="148" t="s">
        <v>105</v>
      </c>
      <c r="E7" s="149"/>
      <c r="F7" s="149"/>
      <c r="G7" s="149"/>
      <c r="H7" s="149"/>
      <c r="I7" s="149"/>
      <c r="J7" s="149"/>
      <c r="K7" s="149"/>
      <c r="L7" s="149"/>
      <c r="M7" s="149"/>
      <c r="N7" s="150"/>
      <c r="O7" s="137" t="s">
        <v>33</v>
      </c>
      <c r="P7" s="138"/>
      <c r="Q7" s="38">
        <v>1</v>
      </c>
      <c r="R7" s="16" t="s">
        <v>32</v>
      </c>
      <c r="S7" s="120" t="s">
        <v>125</v>
      </c>
      <c r="T7" s="121"/>
      <c r="U7" s="122"/>
      <c r="V7" s="4"/>
      <c r="W7" s="2">
        <v>2</v>
      </c>
      <c r="X7" s="4" t="s">
        <v>41</v>
      </c>
    </row>
    <row r="8" spans="1:24" s="2" customFormat="1" ht="10.5" customHeight="1">
      <c r="A8" s="156" t="s">
        <v>64</v>
      </c>
      <c r="B8" s="157"/>
      <c r="C8" s="158"/>
      <c r="D8" s="206" t="s">
        <v>106</v>
      </c>
      <c r="E8" s="154"/>
      <c r="F8" s="154"/>
      <c r="G8" s="154"/>
      <c r="H8" s="154"/>
      <c r="I8" s="154"/>
      <c r="J8" s="154"/>
      <c r="K8" s="154"/>
      <c r="L8" s="154"/>
      <c r="M8" s="154"/>
      <c r="N8" s="155"/>
      <c r="O8" s="151" t="s">
        <v>110</v>
      </c>
      <c r="P8" s="152"/>
      <c r="Q8" s="152"/>
      <c r="R8" s="138"/>
      <c r="S8" s="119" t="s">
        <v>109</v>
      </c>
      <c r="T8" s="118" t="s">
        <v>108</v>
      </c>
      <c r="U8" s="43" t="s">
        <v>90</v>
      </c>
      <c r="V8" s="4"/>
      <c r="W8" s="2">
        <v>3</v>
      </c>
      <c r="X8" s="4" t="s">
        <v>42</v>
      </c>
    </row>
    <row r="9" spans="1:24" s="2" customFormat="1" ht="3" customHeight="1">
      <c r="A9" s="142"/>
      <c r="B9" s="142"/>
      <c r="C9" s="142"/>
      <c r="D9" s="142"/>
      <c r="E9" s="142"/>
      <c r="F9" s="142"/>
      <c r="G9" s="142"/>
      <c r="H9" s="142"/>
      <c r="I9" s="142"/>
      <c r="J9" s="142"/>
      <c r="K9" s="142"/>
      <c r="L9" s="142"/>
      <c r="M9" s="142"/>
      <c r="N9" s="142"/>
      <c r="O9" s="142"/>
      <c r="P9" s="142"/>
      <c r="Q9" s="142"/>
      <c r="R9" s="142"/>
      <c r="S9" s="142"/>
      <c r="T9" s="142"/>
      <c r="U9" s="142"/>
      <c r="V9" s="4"/>
      <c r="X9" s="4"/>
    </row>
    <row r="10" spans="1:22" s="4" customFormat="1" ht="12" customHeight="1">
      <c r="A10" s="134" t="s">
        <v>65</v>
      </c>
      <c r="B10" s="135"/>
      <c r="C10" s="135"/>
      <c r="D10" s="135"/>
      <c r="E10" s="135"/>
      <c r="F10" s="135"/>
      <c r="G10" s="135"/>
      <c r="H10" s="135"/>
      <c r="I10" s="135"/>
      <c r="J10" s="135"/>
      <c r="K10" s="135"/>
      <c r="L10" s="135"/>
      <c r="M10" s="135"/>
      <c r="N10" s="192" t="s">
        <v>84</v>
      </c>
      <c r="O10" s="192"/>
      <c r="P10" s="192"/>
      <c r="Q10" s="192"/>
      <c r="R10" s="192"/>
      <c r="S10" s="192" t="s">
        <v>74</v>
      </c>
      <c r="T10" s="192"/>
      <c r="U10" s="200"/>
      <c r="V10" s="5"/>
    </row>
    <row r="11" spans="1:24" s="3" customFormat="1" ht="10.5" customHeight="1">
      <c r="A11" s="188" t="s">
        <v>0</v>
      </c>
      <c r="B11" s="188" t="s">
        <v>4</v>
      </c>
      <c r="C11" s="51" t="s">
        <v>21</v>
      </c>
      <c r="D11" s="190" t="s">
        <v>85</v>
      </c>
      <c r="E11" s="191"/>
      <c r="F11" s="100" t="s">
        <v>43</v>
      </c>
      <c r="G11" s="181" t="s">
        <v>19</v>
      </c>
      <c r="H11" s="182"/>
      <c r="I11" s="100" t="s">
        <v>81</v>
      </c>
      <c r="J11" s="100" t="s">
        <v>81</v>
      </c>
      <c r="K11" s="194" t="s">
        <v>24</v>
      </c>
      <c r="L11" s="195"/>
      <c r="M11" s="196"/>
      <c r="N11" s="100" t="s">
        <v>17</v>
      </c>
      <c r="O11" s="101" t="s">
        <v>25</v>
      </c>
      <c r="P11" s="100" t="s">
        <v>83</v>
      </c>
      <c r="Q11" s="101" t="s">
        <v>86</v>
      </c>
      <c r="R11" s="181" t="s">
        <v>73</v>
      </c>
      <c r="S11" s="182"/>
      <c r="T11" s="100" t="s">
        <v>20</v>
      </c>
      <c r="U11" s="100" t="s">
        <v>20</v>
      </c>
      <c r="V11" s="6"/>
      <c r="X11" s="7"/>
    </row>
    <row r="12" spans="1:24" s="2" customFormat="1" ht="10.5" customHeight="1">
      <c r="A12" s="188"/>
      <c r="B12" s="189"/>
      <c r="C12" s="51" t="s">
        <v>80</v>
      </c>
      <c r="D12" s="100" t="s">
        <v>7</v>
      </c>
      <c r="E12" s="103" t="s">
        <v>69</v>
      </c>
      <c r="F12" s="104" t="s">
        <v>44</v>
      </c>
      <c r="G12" s="102" t="s">
        <v>18</v>
      </c>
      <c r="H12" s="102" t="s">
        <v>55</v>
      </c>
      <c r="I12" s="104" t="s">
        <v>87</v>
      </c>
      <c r="J12" s="104" t="s">
        <v>89</v>
      </c>
      <c r="K12" s="104" t="s">
        <v>81</v>
      </c>
      <c r="L12" s="104" t="s">
        <v>22</v>
      </c>
      <c r="M12" s="104" t="s">
        <v>23</v>
      </c>
      <c r="N12" s="104" t="s">
        <v>26</v>
      </c>
      <c r="O12" s="104" t="s">
        <v>28</v>
      </c>
      <c r="P12" s="104" t="s">
        <v>56</v>
      </c>
      <c r="Q12" s="104" t="s">
        <v>72</v>
      </c>
      <c r="R12" s="104" t="s">
        <v>70</v>
      </c>
      <c r="S12" s="104" t="s">
        <v>71</v>
      </c>
      <c r="T12" s="105" t="s">
        <v>27</v>
      </c>
      <c r="U12" s="102" t="s">
        <v>8</v>
      </c>
      <c r="V12" s="4"/>
      <c r="W12" s="9" t="s">
        <v>11</v>
      </c>
      <c r="X12" s="4"/>
    </row>
    <row r="13" spans="1:24" s="2" customFormat="1" ht="10.5" customHeight="1">
      <c r="A13" s="63">
        <v>1</v>
      </c>
      <c r="B13" s="39">
        <v>820</v>
      </c>
      <c r="C13" s="67" t="s">
        <v>124</v>
      </c>
      <c r="D13" s="68" t="s">
        <v>107</v>
      </c>
      <c r="E13" s="31">
        <v>10000</v>
      </c>
      <c r="F13" s="69">
        <v>100</v>
      </c>
      <c r="G13" s="70">
        <v>89.44</v>
      </c>
      <c r="H13" s="71">
        <v>7.62</v>
      </c>
      <c r="I13" s="31">
        <v>0</v>
      </c>
      <c r="J13" s="69">
        <f>+IF(F13&gt;0,IF(K13&gt;0,ROUND(MIN(I13,(E13/F13)*H13*K13*(1-L13)*(1-M13)),0),0),"")</f>
        <v>0</v>
      </c>
      <c r="K13" s="53">
        <v>0.1</v>
      </c>
      <c r="L13" s="53">
        <v>0</v>
      </c>
      <c r="M13" s="53">
        <v>0</v>
      </c>
      <c r="N13" s="53">
        <v>0.02</v>
      </c>
      <c r="O13" s="72">
        <v>1.32</v>
      </c>
      <c r="P13" s="53">
        <v>0.63</v>
      </c>
      <c r="Q13" s="72">
        <v>0.61</v>
      </c>
      <c r="R13" s="52">
        <f>+IF(F13&gt;0,MAX(0,ROUND((E13/F13)*H13*(1-L13)*(1-M13),0)-J13),"")</f>
        <v>762</v>
      </c>
      <c r="S13" s="52">
        <f>+IF(F13&gt;0,MAX(0,ROUND((E13/F13)*G13*N13,0)),"")</f>
        <v>179</v>
      </c>
      <c r="T13" s="106">
        <f aca="true" t="shared" si="0" ref="T13:T22">+IF(F13&gt;0,ROUND(R13*Q13*P13,2),"")</f>
        <v>292.84</v>
      </c>
      <c r="U13" s="54">
        <f>+IF(F13&gt;0,ROUND(S13*O13*Q13*P13,2),"")</f>
        <v>90.8</v>
      </c>
      <c r="V13" s="4"/>
      <c r="W13" s="2" t="s">
        <v>57</v>
      </c>
      <c r="X13" s="4"/>
    </row>
    <row r="14" spans="1:24" s="2" customFormat="1" ht="10.5" customHeight="1">
      <c r="A14" s="64">
        <v>2</v>
      </c>
      <c r="B14" s="40"/>
      <c r="C14" s="73"/>
      <c r="D14" s="74"/>
      <c r="E14" s="32"/>
      <c r="F14" s="75"/>
      <c r="G14" s="76"/>
      <c r="H14" s="77"/>
      <c r="I14" s="32"/>
      <c r="J14" s="75">
        <f aca="true" t="shared" si="1" ref="J14:J22">+IF(F14&gt;0,IF(K14&gt;0,ROUND(MIN(I14,(E14/F14)*H14*K14*(1-L14)*(1-M14)),0),0),"")</f>
      </c>
      <c r="K14" s="56"/>
      <c r="L14" s="56"/>
      <c r="M14" s="56"/>
      <c r="N14" s="56"/>
      <c r="O14" s="78"/>
      <c r="P14" s="56"/>
      <c r="Q14" s="78"/>
      <c r="R14" s="55">
        <f aca="true" t="shared" si="2" ref="R14:R22">+IF(F14&gt;0,MAX(0,ROUND((E14/F14)*H14*(1-L14)*(1-M14),0)-J14),"")</f>
      </c>
      <c r="S14" s="55">
        <f aca="true" t="shared" si="3" ref="S14:S22">+IF(F14&gt;0,MAX(0,ROUND((E14/F14)*G14*N14,0)),"")</f>
      </c>
      <c r="T14" s="107">
        <f t="shared" si="0"/>
      </c>
      <c r="U14" s="57">
        <f aca="true" t="shared" si="4" ref="U14:U22">+IF(F14&gt;0,ROUND(S14*O14*Q14*P14,2),"")</f>
      </c>
      <c r="V14" s="4"/>
      <c r="W14" s="2">
        <v>1</v>
      </c>
      <c r="X14" s="4" t="s">
        <v>29</v>
      </c>
    </row>
    <row r="15" spans="1:24" s="2" customFormat="1" ht="10.5" customHeight="1">
      <c r="A15" s="65">
        <v>3</v>
      </c>
      <c r="B15" s="41"/>
      <c r="C15" s="79"/>
      <c r="D15" s="80"/>
      <c r="E15" s="33"/>
      <c r="F15" s="81"/>
      <c r="G15" s="82"/>
      <c r="H15" s="83"/>
      <c r="I15" s="33"/>
      <c r="J15" s="81">
        <f t="shared" si="1"/>
      </c>
      <c r="K15" s="59"/>
      <c r="L15" s="59"/>
      <c r="M15" s="59"/>
      <c r="N15" s="59"/>
      <c r="O15" s="84"/>
      <c r="P15" s="59"/>
      <c r="Q15" s="84"/>
      <c r="R15" s="58">
        <f t="shared" si="2"/>
      </c>
      <c r="S15" s="58">
        <f t="shared" si="3"/>
      </c>
      <c r="T15" s="107">
        <f t="shared" si="0"/>
      </c>
      <c r="U15" s="57">
        <f t="shared" si="4"/>
      </c>
      <c r="V15" s="4"/>
      <c r="W15" s="2">
        <v>2</v>
      </c>
      <c r="X15" s="4" t="s">
        <v>30</v>
      </c>
    </row>
    <row r="16" spans="1:24" s="2" customFormat="1" ht="10.5" customHeight="1">
      <c r="A16" s="64">
        <v>4</v>
      </c>
      <c r="B16" s="40"/>
      <c r="C16" s="73"/>
      <c r="D16" s="74"/>
      <c r="E16" s="32"/>
      <c r="F16" s="75"/>
      <c r="G16" s="76"/>
      <c r="H16" s="77"/>
      <c r="I16" s="32"/>
      <c r="J16" s="75">
        <f t="shared" si="1"/>
      </c>
      <c r="K16" s="56"/>
      <c r="L16" s="56"/>
      <c r="M16" s="56"/>
      <c r="N16" s="56"/>
      <c r="O16" s="78"/>
      <c r="P16" s="56"/>
      <c r="Q16" s="78"/>
      <c r="R16" s="55">
        <f t="shared" si="2"/>
      </c>
      <c r="S16" s="55">
        <f t="shared" si="3"/>
      </c>
      <c r="T16" s="107">
        <f t="shared" si="0"/>
      </c>
      <c r="U16" s="57">
        <f t="shared" si="4"/>
      </c>
      <c r="V16" s="4"/>
      <c r="W16" s="2">
        <v>3</v>
      </c>
      <c r="X16" s="4" t="s">
        <v>88</v>
      </c>
    </row>
    <row r="17" spans="1:24" s="2" customFormat="1" ht="10.5" customHeight="1">
      <c r="A17" s="65">
        <v>5</v>
      </c>
      <c r="B17" s="41"/>
      <c r="C17" s="79"/>
      <c r="D17" s="80"/>
      <c r="E17" s="33"/>
      <c r="F17" s="81"/>
      <c r="G17" s="82"/>
      <c r="H17" s="83"/>
      <c r="I17" s="33"/>
      <c r="J17" s="81">
        <f t="shared" si="1"/>
      </c>
      <c r="K17" s="59"/>
      <c r="L17" s="59"/>
      <c r="M17" s="59"/>
      <c r="N17" s="59"/>
      <c r="O17" s="84"/>
      <c r="P17" s="59"/>
      <c r="Q17" s="84"/>
      <c r="R17" s="58">
        <f t="shared" si="2"/>
      </c>
      <c r="S17" s="58">
        <f t="shared" si="3"/>
      </c>
      <c r="T17" s="107">
        <f t="shared" si="0"/>
      </c>
      <c r="U17" s="57">
        <f t="shared" si="4"/>
      </c>
      <c r="V17" s="4"/>
      <c r="W17" s="2" t="s">
        <v>51</v>
      </c>
      <c r="X17" s="4" t="s">
        <v>53</v>
      </c>
    </row>
    <row r="18" spans="1:24" s="2" customFormat="1" ht="10.5" customHeight="1">
      <c r="A18" s="64">
        <v>6</v>
      </c>
      <c r="B18" s="40"/>
      <c r="C18" s="73"/>
      <c r="D18" s="74"/>
      <c r="E18" s="32"/>
      <c r="F18" s="75"/>
      <c r="G18" s="76"/>
      <c r="H18" s="77"/>
      <c r="I18" s="32"/>
      <c r="J18" s="75">
        <f t="shared" si="1"/>
      </c>
      <c r="K18" s="56"/>
      <c r="L18" s="56"/>
      <c r="M18" s="56"/>
      <c r="N18" s="56"/>
      <c r="O18" s="78"/>
      <c r="P18" s="56"/>
      <c r="Q18" s="78"/>
      <c r="R18" s="55">
        <f t="shared" si="2"/>
      </c>
      <c r="S18" s="55">
        <f t="shared" si="3"/>
      </c>
      <c r="T18" s="107">
        <f t="shared" si="0"/>
      </c>
      <c r="U18" s="57">
        <f t="shared" si="4"/>
      </c>
      <c r="V18" s="4"/>
      <c r="W18" s="2" t="s">
        <v>79</v>
      </c>
      <c r="X18" s="4"/>
    </row>
    <row r="19" spans="1:24" s="2" customFormat="1" ht="10.5" customHeight="1">
      <c r="A19" s="65">
        <v>7</v>
      </c>
      <c r="B19" s="41"/>
      <c r="C19" s="79"/>
      <c r="D19" s="80"/>
      <c r="E19" s="33"/>
      <c r="F19" s="81"/>
      <c r="G19" s="82"/>
      <c r="H19" s="83"/>
      <c r="I19" s="33"/>
      <c r="J19" s="81">
        <f t="shared" si="1"/>
      </c>
      <c r="K19" s="59"/>
      <c r="L19" s="59"/>
      <c r="M19" s="59"/>
      <c r="N19" s="59"/>
      <c r="O19" s="84"/>
      <c r="P19" s="59"/>
      <c r="Q19" s="84"/>
      <c r="R19" s="58">
        <f t="shared" si="2"/>
      </c>
      <c r="S19" s="58">
        <f t="shared" si="3"/>
      </c>
      <c r="T19" s="107">
        <f t="shared" si="0"/>
      </c>
      <c r="U19" s="57">
        <f t="shared" si="4"/>
      </c>
      <c r="V19" s="4"/>
      <c r="X19" s="4"/>
    </row>
    <row r="20" spans="1:24" s="2" customFormat="1" ht="10.5" customHeight="1">
      <c r="A20" s="64">
        <v>8</v>
      </c>
      <c r="B20" s="40"/>
      <c r="C20" s="73"/>
      <c r="D20" s="74"/>
      <c r="E20" s="32"/>
      <c r="F20" s="75"/>
      <c r="G20" s="76"/>
      <c r="H20" s="77"/>
      <c r="I20" s="32"/>
      <c r="J20" s="75">
        <f t="shared" si="1"/>
      </c>
      <c r="K20" s="56"/>
      <c r="L20" s="56"/>
      <c r="M20" s="56"/>
      <c r="N20" s="56"/>
      <c r="O20" s="78"/>
      <c r="P20" s="56"/>
      <c r="Q20" s="78"/>
      <c r="R20" s="55">
        <f t="shared" si="2"/>
      </c>
      <c r="S20" s="55">
        <f t="shared" si="3"/>
      </c>
      <c r="T20" s="107">
        <f t="shared" si="0"/>
      </c>
      <c r="U20" s="57">
        <f t="shared" si="4"/>
      </c>
      <c r="V20" s="4"/>
      <c r="X20" s="4"/>
    </row>
    <row r="21" spans="1:24" s="2" customFormat="1" ht="10.5" customHeight="1">
      <c r="A21" s="64">
        <v>9</v>
      </c>
      <c r="B21" s="40"/>
      <c r="C21" s="73"/>
      <c r="D21" s="74"/>
      <c r="E21" s="32"/>
      <c r="F21" s="75"/>
      <c r="G21" s="76"/>
      <c r="H21" s="77"/>
      <c r="I21" s="32"/>
      <c r="J21" s="75">
        <f>+IF(F21&gt;0,IF(K21&gt;0,ROUND(MIN(I21,(E21/F21)*H21*K21*(1-L21)*(1-M21)),0),0),"")</f>
      </c>
      <c r="K21" s="56"/>
      <c r="L21" s="56"/>
      <c r="M21" s="56"/>
      <c r="N21" s="56"/>
      <c r="O21" s="78"/>
      <c r="P21" s="56"/>
      <c r="Q21" s="78"/>
      <c r="R21" s="55">
        <f>+IF(F21&gt;0,MAX(0,ROUND((E21/F21)*H21*(1-L21)*(1-M21),0)-J21),"")</f>
      </c>
      <c r="S21" s="55">
        <f>+IF(F21&gt;0,MAX(0,ROUND((E21/F21)*G21*N21,0)),"")</f>
      </c>
      <c r="T21" s="107">
        <f>+IF(F21&gt;0,ROUND(R21*Q21*P21,2),"")</f>
      </c>
      <c r="U21" s="57">
        <f>+IF(F21&gt;0,ROUND(S21*O21*Q21*P21,2),"")</f>
      </c>
      <c r="V21" s="4"/>
      <c r="X21" s="4"/>
    </row>
    <row r="22" spans="1:24" s="2" customFormat="1" ht="10.5" customHeight="1">
      <c r="A22" s="66">
        <v>10</v>
      </c>
      <c r="B22" s="42"/>
      <c r="C22" s="85"/>
      <c r="D22" s="86"/>
      <c r="E22" s="34"/>
      <c r="F22" s="87"/>
      <c r="G22" s="88"/>
      <c r="H22" s="89"/>
      <c r="I22" s="34"/>
      <c r="J22" s="87">
        <f t="shared" si="1"/>
      </c>
      <c r="K22" s="62"/>
      <c r="L22" s="62"/>
      <c r="M22" s="62"/>
      <c r="N22" s="62"/>
      <c r="O22" s="90"/>
      <c r="P22" s="62"/>
      <c r="Q22" s="90"/>
      <c r="R22" s="60">
        <f t="shared" si="2"/>
      </c>
      <c r="S22" s="60">
        <f t="shared" si="3"/>
      </c>
      <c r="T22" s="108">
        <f t="shared" si="0"/>
      </c>
      <c r="U22" s="61">
        <f t="shared" si="4"/>
      </c>
      <c r="V22" s="4"/>
      <c r="X22" s="4"/>
    </row>
    <row r="23" spans="1:24" s="2" customFormat="1" ht="10.5" customHeight="1">
      <c r="A23" s="185" t="s">
        <v>67</v>
      </c>
      <c r="B23" s="186"/>
      <c r="C23" s="186"/>
      <c r="D23" s="186"/>
      <c r="E23" s="186"/>
      <c r="F23" s="186"/>
      <c r="G23" s="186"/>
      <c r="H23" s="186"/>
      <c r="I23" s="186"/>
      <c r="J23" s="186"/>
      <c r="K23" s="186"/>
      <c r="L23" s="186"/>
      <c r="M23" s="186"/>
      <c r="N23" s="186"/>
      <c r="O23" s="186"/>
      <c r="P23" s="186"/>
      <c r="Q23" s="186"/>
      <c r="R23" s="186"/>
      <c r="S23" s="187"/>
      <c r="T23" s="25">
        <f>+SUM(T13:T22)</f>
        <v>292.84</v>
      </c>
      <c r="U23" s="24">
        <f>+SUM(U13:U22)</f>
        <v>90.8</v>
      </c>
      <c r="V23" s="4"/>
      <c r="X23" s="4"/>
    </row>
    <row r="24" spans="1:24" s="2" customFormat="1" ht="3" customHeight="1">
      <c r="A24" s="193"/>
      <c r="B24" s="193"/>
      <c r="C24" s="193"/>
      <c r="D24" s="193"/>
      <c r="E24" s="193"/>
      <c r="F24" s="193"/>
      <c r="G24" s="193"/>
      <c r="H24" s="193"/>
      <c r="I24" s="193"/>
      <c r="J24" s="193"/>
      <c r="K24" s="193"/>
      <c r="L24" s="193"/>
      <c r="M24" s="193"/>
      <c r="N24" s="193"/>
      <c r="O24" s="193"/>
      <c r="P24" s="193"/>
      <c r="Q24" s="193"/>
      <c r="R24" s="193"/>
      <c r="S24" s="193"/>
      <c r="T24" s="193"/>
      <c r="U24" s="193"/>
      <c r="V24" s="4"/>
      <c r="X24" s="4"/>
    </row>
    <row r="25" spans="1:22" s="4" customFormat="1" ht="12" customHeight="1">
      <c r="A25" s="134" t="s">
        <v>66</v>
      </c>
      <c r="B25" s="135"/>
      <c r="C25" s="135"/>
      <c r="D25" s="135"/>
      <c r="E25" s="135"/>
      <c r="F25" s="135"/>
      <c r="G25" s="135"/>
      <c r="H25" s="135"/>
      <c r="I25" s="135"/>
      <c r="J25" s="135"/>
      <c r="K25" s="135"/>
      <c r="L25" s="135"/>
      <c r="M25" s="135"/>
      <c r="N25" s="192" t="s">
        <v>84</v>
      </c>
      <c r="O25" s="192"/>
      <c r="P25" s="192"/>
      <c r="Q25" s="192"/>
      <c r="R25" s="192"/>
      <c r="S25" s="192" t="s">
        <v>74</v>
      </c>
      <c r="T25" s="192"/>
      <c r="U25" s="200"/>
      <c r="V25" s="5"/>
    </row>
    <row r="26" spans="1:24" s="3" customFormat="1" ht="10.5" customHeight="1">
      <c r="A26" s="188" t="s">
        <v>0</v>
      </c>
      <c r="B26" s="188" t="s">
        <v>4</v>
      </c>
      <c r="C26" s="51" t="s">
        <v>21</v>
      </c>
      <c r="D26" s="190" t="s">
        <v>85</v>
      </c>
      <c r="E26" s="191"/>
      <c r="F26" s="100" t="s">
        <v>43</v>
      </c>
      <c r="G26" s="181" t="s">
        <v>19</v>
      </c>
      <c r="H26" s="182"/>
      <c r="I26" s="100" t="s">
        <v>81</v>
      </c>
      <c r="J26" s="100" t="s">
        <v>81</v>
      </c>
      <c r="K26" s="194" t="s">
        <v>24</v>
      </c>
      <c r="L26" s="195"/>
      <c r="M26" s="196"/>
      <c r="N26" s="100" t="s">
        <v>17</v>
      </c>
      <c r="O26" s="101" t="s">
        <v>25</v>
      </c>
      <c r="P26" s="100" t="s">
        <v>83</v>
      </c>
      <c r="Q26" s="101" t="s">
        <v>86</v>
      </c>
      <c r="R26" s="181" t="s">
        <v>73</v>
      </c>
      <c r="S26" s="182"/>
      <c r="T26" s="100" t="s">
        <v>20</v>
      </c>
      <c r="U26" s="100" t="s">
        <v>20</v>
      </c>
      <c r="V26" s="6"/>
      <c r="X26" s="7"/>
    </row>
    <row r="27" spans="1:24" s="2" customFormat="1" ht="10.5" customHeight="1">
      <c r="A27" s="188"/>
      <c r="B27" s="189"/>
      <c r="C27" s="51" t="s">
        <v>80</v>
      </c>
      <c r="D27" s="100" t="s">
        <v>7</v>
      </c>
      <c r="E27" s="103" t="s">
        <v>69</v>
      </c>
      <c r="F27" s="104" t="s">
        <v>44</v>
      </c>
      <c r="G27" s="102" t="s">
        <v>18</v>
      </c>
      <c r="H27" s="102" t="s">
        <v>55</v>
      </c>
      <c r="I27" s="104" t="s">
        <v>87</v>
      </c>
      <c r="J27" s="104" t="s">
        <v>89</v>
      </c>
      <c r="K27" s="104" t="s">
        <v>81</v>
      </c>
      <c r="L27" s="104" t="s">
        <v>22</v>
      </c>
      <c r="M27" s="104" t="s">
        <v>23</v>
      </c>
      <c r="N27" s="104" t="s">
        <v>26</v>
      </c>
      <c r="O27" s="104" t="s">
        <v>28</v>
      </c>
      <c r="P27" s="104" t="s">
        <v>56</v>
      </c>
      <c r="Q27" s="104" t="s">
        <v>72</v>
      </c>
      <c r="R27" s="104" t="s">
        <v>70</v>
      </c>
      <c r="S27" s="104" t="s">
        <v>71</v>
      </c>
      <c r="T27" s="105" t="s">
        <v>27</v>
      </c>
      <c r="U27" s="102" t="s">
        <v>8</v>
      </c>
      <c r="V27" s="4"/>
      <c r="W27" s="9" t="s">
        <v>58</v>
      </c>
      <c r="X27" s="4"/>
    </row>
    <row r="28" spans="1:24" s="2" customFormat="1" ht="10.5" customHeight="1">
      <c r="A28" s="63">
        <v>1</v>
      </c>
      <c r="B28" s="39">
        <v>820</v>
      </c>
      <c r="C28" s="67" t="s">
        <v>124</v>
      </c>
      <c r="D28" s="68" t="s">
        <v>107</v>
      </c>
      <c r="E28" s="31">
        <v>20000</v>
      </c>
      <c r="F28" s="69">
        <v>100</v>
      </c>
      <c r="G28" s="70">
        <v>66.28</v>
      </c>
      <c r="H28" s="71">
        <v>5.64</v>
      </c>
      <c r="I28" s="31">
        <v>0</v>
      </c>
      <c r="J28" s="69">
        <f>+IF(F28&gt;0,IF(K28&gt;0,ROUND(MIN(I28,(E28/F28)*H28*K28*(1-L28)*(1-M28)),0),0),"")</f>
        <v>0</v>
      </c>
      <c r="K28" s="53">
        <v>0.1</v>
      </c>
      <c r="L28" s="53">
        <v>0</v>
      </c>
      <c r="M28" s="53">
        <v>0</v>
      </c>
      <c r="N28" s="53">
        <v>0.02</v>
      </c>
      <c r="O28" s="72">
        <v>1.32</v>
      </c>
      <c r="P28" s="53">
        <v>0.63</v>
      </c>
      <c r="Q28" s="72">
        <v>0.7</v>
      </c>
      <c r="R28" s="52">
        <f>+IF(F28&gt;0,MAX(0,ROUND((E28/F28)*H28*(1-L28)*(1-M28),0)-J28),"")</f>
        <v>1128</v>
      </c>
      <c r="S28" s="52">
        <f>+IF(F28&gt;0,MAX(0,ROUND((E28/F28)*G28*N28,0)),"")</f>
        <v>265</v>
      </c>
      <c r="T28" s="106">
        <f aca="true" t="shared" si="5" ref="T28:T37">+IF(F28&gt;0,ROUND(R28*Q28*P28,2),"")</f>
        <v>497.45</v>
      </c>
      <c r="U28" s="54">
        <f>+IF(F28&gt;0,ROUND(S28*O28*Q28*P28,2),"")</f>
        <v>154.26</v>
      </c>
      <c r="V28" s="4"/>
      <c r="W28" s="2" t="s">
        <v>59</v>
      </c>
      <c r="X28" s="4"/>
    </row>
    <row r="29" spans="1:24" s="2" customFormat="1" ht="10.5" customHeight="1">
      <c r="A29" s="64">
        <v>2</v>
      </c>
      <c r="B29" s="40"/>
      <c r="C29" s="73"/>
      <c r="D29" s="74"/>
      <c r="E29" s="32"/>
      <c r="F29" s="75"/>
      <c r="G29" s="76"/>
      <c r="H29" s="77"/>
      <c r="I29" s="32"/>
      <c r="J29" s="75">
        <f aca="true" t="shared" si="6" ref="J29:J37">+IF(F29&gt;0,IF(K29&gt;0,ROUND(MIN(I29,(E29/F29)*H29*K29*(1-L29)*(1-M29)),0),0),"")</f>
      </c>
      <c r="K29" s="56"/>
      <c r="L29" s="56"/>
      <c r="M29" s="56"/>
      <c r="N29" s="56"/>
      <c r="O29" s="78"/>
      <c r="P29" s="56"/>
      <c r="Q29" s="78"/>
      <c r="R29" s="55">
        <f aca="true" t="shared" si="7" ref="R29:R37">+IF(F29&gt;0,MAX(0,ROUND((E29/F29)*H29*(1-L29)*(1-M29),0)-J29),"")</f>
      </c>
      <c r="S29" s="55">
        <f aca="true" t="shared" si="8" ref="S29:S37">+IF(F29&gt;0,MAX(0,ROUND((E29/F29)*G29*N29,0)),"")</f>
      </c>
      <c r="T29" s="107">
        <f t="shared" si="5"/>
      </c>
      <c r="U29" s="57">
        <f aca="true" t="shared" si="9" ref="U29:U37">+IF(F29&gt;0,ROUND(S29*O29*Q29*P29,2),"")</f>
      </c>
      <c r="V29" s="4"/>
      <c r="W29" s="2">
        <v>1</v>
      </c>
      <c r="X29" s="4" t="s">
        <v>29</v>
      </c>
    </row>
    <row r="30" spans="1:24" s="2" customFormat="1" ht="10.5" customHeight="1">
      <c r="A30" s="65">
        <v>3</v>
      </c>
      <c r="B30" s="41"/>
      <c r="C30" s="79"/>
      <c r="D30" s="80"/>
      <c r="E30" s="33"/>
      <c r="F30" s="81"/>
      <c r="G30" s="82"/>
      <c r="H30" s="83"/>
      <c r="I30" s="33"/>
      <c r="J30" s="81">
        <f t="shared" si="6"/>
      </c>
      <c r="K30" s="59"/>
      <c r="L30" s="59"/>
      <c r="M30" s="59"/>
      <c r="N30" s="59"/>
      <c r="O30" s="84"/>
      <c r="P30" s="59"/>
      <c r="Q30" s="84"/>
      <c r="R30" s="58">
        <f t="shared" si="7"/>
      </c>
      <c r="S30" s="58">
        <f t="shared" si="8"/>
      </c>
      <c r="T30" s="107">
        <f t="shared" si="5"/>
      </c>
      <c r="U30" s="57">
        <f t="shared" si="9"/>
      </c>
      <c r="V30" s="4"/>
      <c r="W30" s="2">
        <v>2</v>
      </c>
      <c r="X30" s="4" t="s">
        <v>30</v>
      </c>
    </row>
    <row r="31" spans="1:24" s="2" customFormat="1" ht="10.5" customHeight="1">
      <c r="A31" s="64">
        <v>4</v>
      </c>
      <c r="B31" s="40"/>
      <c r="C31" s="73"/>
      <c r="D31" s="74"/>
      <c r="E31" s="32"/>
      <c r="F31" s="75"/>
      <c r="G31" s="76"/>
      <c r="H31" s="77"/>
      <c r="I31" s="32"/>
      <c r="J31" s="75">
        <f t="shared" si="6"/>
      </c>
      <c r="K31" s="56"/>
      <c r="L31" s="56"/>
      <c r="M31" s="56"/>
      <c r="N31" s="56"/>
      <c r="O31" s="78"/>
      <c r="P31" s="56"/>
      <c r="Q31" s="78"/>
      <c r="R31" s="55">
        <f t="shared" si="7"/>
      </c>
      <c r="S31" s="55">
        <f t="shared" si="8"/>
      </c>
      <c r="T31" s="107">
        <f t="shared" si="5"/>
      </c>
      <c r="U31" s="57">
        <f t="shared" si="9"/>
      </c>
      <c r="V31" s="4"/>
      <c r="W31" s="2">
        <v>3</v>
      </c>
      <c r="X31" s="4" t="s">
        <v>88</v>
      </c>
    </row>
    <row r="32" spans="1:24" s="2" customFormat="1" ht="10.5" customHeight="1">
      <c r="A32" s="65">
        <v>5</v>
      </c>
      <c r="B32" s="41"/>
      <c r="C32" s="79"/>
      <c r="D32" s="80"/>
      <c r="E32" s="33"/>
      <c r="F32" s="81"/>
      <c r="G32" s="82"/>
      <c r="H32" s="83"/>
      <c r="I32" s="33"/>
      <c r="J32" s="81">
        <f t="shared" si="6"/>
      </c>
      <c r="K32" s="59"/>
      <c r="L32" s="59"/>
      <c r="M32" s="59"/>
      <c r="N32" s="59"/>
      <c r="O32" s="84"/>
      <c r="P32" s="59"/>
      <c r="Q32" s="84"/>
      <c r="R32" s="58">
        <f t="shared" si="7"/>
      </c>
      <c r="S32" s="58">
        <f t="shared" si="8"/>
      </c>
      <c r="T32" s="107">
        <f t="shared" si="5"/>
      </c>
      <c r="U32" s="57">
        <f t="shared" si="9"/>
      </c>
      <c r="V32" s="4"/>
      <c r="W32" s="2" t="s">
        <v>51</v>
      </c>
      <c r="X32" s="4" t="s">
        <v>53</v>
      </c>
    </row>
    <row r="33" spans="1:24" s="2" customFormat="1" ht="10.5" customHeight="1">
      <c r="A33" s="64">
        <v>6</v>
      </c>
      <c r="B33" s="40"/>
      <c r="C33" s="73"/>
      <c r="D33" s="74"/>
      <c r="E33" s="32"/>
      <c r="F33" s="75"/>
      <c r="G33" s="76"/>
      <c r="H33" s="77"/>
      <c r="I33" s="32"/>
      <c r="J33" s="75">
        <f t="shared" si="6"/>
      </c>
      <c r="K33" s="56"/>
      <c r="L33" s="56"/>
      <c r="M33" s="56"/>
      <c r="N33" s="56"/>
      <c r="O33" s="78"/>
      <c r="P33" s="56"/>
      <c r="Q33" s="78"/>
      <c r="R33" s="55">
        <f t="shared" si="7"/>
      </c>
      <c r="S33" s="55">
        <f t="shared" si="8"/>
      </c>
      <c r="T33" s="107">
        <f t="shared" si="5"/>
      </c>
      <c r="U33" s="57">
        <f t="shared" si="9"/>
      </c>
      <c r="V33" s="4"/>
      <c r="W33" s="2" t="s">
        <v>79</v>
      </c>
      <c r="X33" s="4"/>
    </row>
    <row r="34" spans="1:24" s="2" customFormat="1" ht="10.5" customHeight="1">
      <c r="A34" s="65">
        <v>7</v>
      </c>
      <c r="B34" s="41"/>
      <c r="C34" s="79"/>
      <c r="D34" s="80"/>
      <c r="E34" s="33"/>
      <c r="F34" s="81"/>
      <c r="G34" s="82"/>
      <c r="H34" s="83"/>
      <c r="I34" s="33"/>
      <c r="J34" s="81">
        <f t="shared" si="6"/>
      </c>
      <c r="K34" s="59"/>
      <c r="L34" s="59"/>
      <c r="M34" s="59"/>
      <c r="N34" s="59"/>
      <c r="O34" s="84"/>
      <c r="P34" s="59"/>
      <c r="Q34" s="84"/>
      <c r="R34" s="58">
        <f t="shared" si="7"/>
      </c>
      <c r="S34" s="58">
        <f t="shared" si="8"/>
      </c>
      <c r="T34" s="107">
        <f t="shared" si="5"/>
      </c>
      <c r="U34" s="57">
        <f t="shared" si="9"/>
      </c>
      <c r="V34" s="4"/>
      <c r="X34" s="4"/>
    </row>
    <row r="35" spans="1:24" s="2" customFormat="1" ht="10.5" customHeight="1">
      <c r="A35" s="64">
        <v>8</v>
      </c>
      <c r="B35" s="40"/>
      <c r="C35" s="73"/>
      <c r="D35" s="74"/>
      <c r="E35" s="32"/>
      <c r="F35" s="75"/>
      <c r="G35" s="76"/>
      <c r="H35" s="77"/>
      <c r="I35" s="32"/>
      <c r="J35" s="75">
        <f t="shared" si="6"/>
      </c>
      <c r="K35" s="56"/>
      <c r="L35" s="56"/>
      <c r="M35" s="56"/>
      <c r="N35" s="56"/>
      <c r="O35" s="78"/>
      <c r="P35" s="56"/>
      <c r="Q35" s="78"/>
      <c r="R35" s="55">
        <f t="shared" si="7"/>
      </c>
      <c r="S35" s="55">
        <f t="shared" si="8"/>
      </c>
      <c r="T35" s="107">
        <f t="shared" si="5"/>
      </c>
      <c r="U35" s="57">
        <f t="shared" si="9"/>
      </c>
      <c r="V35" s="4"/>
      <c r="X35" s="4"/>
    </row>
    <row r="36" spans="1:24" s="2" customFormat="1" ht="10.5" customHeight="1">
      <c r="A36" s="64">
        <v>9</v>
      </c>
      <c r="B36" s="40"/>
      <c r="C36" s="73"/>
      <c r="D36" s="74"/>
      <c r="E36" s="32"/>
      <c r="F36" s="75"/>
      <c r="G36" s="76"/>
      <c r="H36" s="77"/>
      <c r="I36" s="32"/>
      <c r="J36" s="75">
        <f>+IF(F36&gt;0,IF(K36&gt;0,ROUND(MIN(I36,(E36/F36)*H36*K36*(1-L36)*(1-M36)),0),0),"")</f>
      </c>
      <c r="K36" s="56"/>
      <c r="L36" s="56"/>
      <c r="M36" s="56"/>
      <c r="N36" s="56"/>
      <c r="O36" s="78"/>
      <c r="P36" s="56"/>
      <c r="Q36" s="78"/>
      <c r="R36" s="55">
        <f>+IF(F36&gt;0,MAX(0,ROUND((E36/F36)*H36*(1-L36)*(1-M36),0)-J36),"")</f>
      </c>
      <c r="S36" s="55">
        <f>+IF(F36&gt;0,MAX(0,ROUND((E36/F36)*G36*N36,0)),"")</f>
      </c>
      <c r="T36" s="107">
        <f>+IF(F36&gt;0,ROUND(R36*Q36*P36,2),"")</f>
      </c>
      <c r="U36" s="57">
        <f>+IF(F36&gt;0,ROUND(S36*O36*Q36*P36,2),"")</f>
      </c>
      <c r="V36" s="4"/>
      <c r="X36" s="4"/>
    </row>
    <row r="37" spans="1:24" s="2" customFormat="1" ht="10.5" customHeight="1">
      <c r="A37" s="66">
        <v>10</v>
      </c>
      <c r="B37" s="42"/>
      <c r="C37" s="85"/>
      <c r="D37" s="86"/>
      <c r="E37" s="34"/>
      <c r="F37" s="87"/>
      <c r="G37" s="88"/>
      <c r="H37" s="89"/>
      <c r="I37" s="34"/>
      <c r="J37" s="87">
        <f t="shared" si="6"/>
      </c>
      <c r="K37" s="62"/>
      <c r="L37" s="62"/>
      <c r="M37" s="62"/>
      <c r="N37" s="62"/>
      <c r="O37" s="90"/>
      <c r="P37" s="62"/>
      <c r="Q37" s="90"/>
      <c r="R37" s="60">
        <f t="shared" si="7"/>
      </c>
      <c r="S37" s="60">
        <f t="shared" si="8"/>
      </c>
      <c r="T37" s="108">
        <f t="shared" si="5"/>
      </c>
      <c r="U37" s="61">
        <f t="shared" si="9"/>
      </c>
      <c r="V37" s="4"/>
      <c r="X37" s="4"/>
    </row>
    <row r="38" spans="1:24" s="2" customFormat="1" ht="10.5" customHeight="1">
      <c r="A38" s="185" t="s">
        <v>68</v>
      </c>
      <c r="B38" s="186"/>
      <c r="C38" s="186"/>
      <c r="D38" s="186"/>
      <c r="E38" s="186"/>
      <c r="F38" s="186"/>
      <c r="G38" s="186"/>
      <c r="H38" s="186"/>
      <c r="I38" s="186"/>
      <c r="J38" s="186"/>
      <c r="K38" s="186"/>
      <c r="L38" s="186"/>
      <c r="M38" s="186"/>
      <c r="N38" s="186"/>
      <c r="O38" s="186"/>
      <c r="P38" s="186"/>
      <c r="Q38" s="186"/>
      <c r="R38" s="186"/>
      <c r="S38" s="187"/>
      <c r="T38" s="25">
        <f>+SUM(T28:T37)</f>
        <v>497.45</v>
      </c>
      <c r="U38" s="24">
        <f>+SUM(U28:U37)</f>
        <v>154.26</v>
      </c>
      <c r="V38" s="4"/>
      <c r="X38" s="4"/>
    </row>
    <row r="39" spans="1:24" s="2" customFormat="1" ht="3" customHeight="1">
      <c r="A39" s="205"/>
      <c r="B39" s="205"/>
      <c r="C39" s="205"/>
      <c r="D39" s="205"/>
      <c r="E39" s="205"/>
      <c r="F39" s="205"/>
      <c r="G39" s="205"/>
      <c r="H39" s="205"/>
      <c r="I39" s="205"/>
      <c r="J39" s="205"/>
      <c r="K39" s="205"/>
      <c r="L39" s="205"/>
      <c r="M39" s="205"/>
      <c r="N39" s="205"/>
      <c r="O39" s="205"/>
      <c r="P39" s="205"/>
      <c r="Q39" s="205"/>
      <c r="R39" s="205"/>
      <c r="S39" s="205"/>
      <c r="T39" s="205"/>
      <c r="U39" s="205"/>
      <c r="V39" s="4"/>
      <c r="X39" s="4"/>
    </row>
    <row r="40" spans="1:21" s="4" customFormat="1" ht="12" customHeight="1">
      <c r="A40" s="197" t="s">
        <v>113</v>
      </c>
      <c r="B40" s="198"/>
      <c r="C40" s="198"/>
      <c r="D40" s="198"/>
      <c r="E40" s="198"/>
      <c r="F40" s="198"/>
      <c r="G40" s="198"/>
      <c r="H40" s="198"/>
      <c r="I40" s="198"/>
      <c r="J40" s="198"/>
      <c r="K40" s="198"/>
      <c r="L40" s="198"/>
      <c r="M40" s="198"/>
      <c r="N40" s="198"/>
      <c r="O40" s="198"/>
      <c r="P40" s="198"/>
      <c r="Q40" s="198"/>
      <c r="R40" s="198"/>
      <c r="S40" s="198"/>
      <c r="T40" s="198"/>
      <c r="U40" s="199"/>
    </row>
    <row r="41" spans="1:24" s="1" customFormat="1" ht="10.5" customHeight="1">
      <c r="A41" s="183" t="s">
        <v>114</v>
      </c>
      <c r="B41" s="184"/>
      <c r="C41" s="184"/>
      <c r="D41" s="184"/>
      <c r="E41" s="184"/>
      <c r="F41" s="184"/>
      <c r="G41" s="184"/>
      <c r="H41" s="184"/>
      <c r="I41" s="184"/>
      <c r="J41" s="184"/>
      <c r="K41" s="184"/>
      <c r="L41" s="184"/>
      <c r="M41" s="184"/>
      <c r="N41" s="184"/>
      <c r="O41" s="184"/>
      <c r="P41" s="184"/>
      <c r="Q41" s="159" t="s">
        <v>76</v>
      </c>
      <c r="R41" s="160"/>
      <c r="S41" s="161"/>
      <c r="T41" s="15" t="s">
        <v>27</v>
      </c>
      <c r="U41" s="14" t="s">
        <v>8</v>
      </c>
      <c r="V41" s="4"/>
      <c r="W41" s="9" t="s">
        <v>13</v>
      </c>
      <c r="X41" s="4"/>
    </row>
    <row r="42" spans="1:24" s="2" customFormat="1" ht="10.5" customHeight="1">
      <c r="A42" s="92"/>
      <c r="B42" s="201" t="s">
        <v>10</v>
      </c>
      <c r="C42" s="202"/>
      <c r="D42" s="202"/>
      <c r="E42" s="202"/>
      <c r="F42" s="202"/>
      <c r="G42" s="202"/>
      <c r="H42" s="202"/>
      <c r="I42" s="202"/>
      <c r="J42" s="202"/>
      <c r="K42" s="202"/>
      <c r="L42" s="202"/>
      <c r="M42" s="202"/>
      <c r="N42" s="202"/>
      <c r="O42" s="202"/>
      <c r="P42" s="202"/>
      <c r="Q42" s="17" t="s">
        <v>77</v>
      </c>
      <c r="R42" s="17" t="s">
        <v>78</v>
      </c>
      <c r="S42" s="18" t="s">
        <v>75</v>
      </c>
      <c r="T42" s="26">
        <f>+T38-T23</f>
        <v>204.61</v>
      </c>
      <c r="U42" s="26">
        <f>+U38-U23</f>
        <v>63.459999999999994</v>
      </c>
      <c r="V42" s="4"/>
      <c r="X42" s="4"/>
    </row>
    <row r="43" spans="1:24" s="2" customFormat="1" ht="10.5" customHeight="1">
      <c r="A43" s="93"/>
      <c r="B43" s="203" t="s">
        <v>48</v>
      </c>
      <c r="C43" s="204"/>
      <c r="D43" s="204"/>
      <c r="E43" s="204"/>
      <c r="F43" s="204"/>
      <c r="G43" s="204"/>
      <c r="H43" s="204"/>
      <c r="I43" s="204"/>
      <c r="J43" s="204"/>
      <c r="K43" s="204"/>
      <c r="L43" s="204"/>
      <c r="M43" s="204"/>
      <c r="N43" s="204"/>
      <c r="O43" s="204"/>
      <c r="P43" s="204"/>
      <c r="Q43" s="94">
        <v>2376</v>
      </c>
      <c r="R43" s="94">
        <v>6230</v>
      </c>
      <c r="S43" s="94">
        <v>1109</v>
      </c>
      <c r="T43" s="95">
        <f>+ROUND(T42*(Q43+R43),2)</f>
        <v>1760873.66</v>
      </c>
      <c r="U43" s="22">
        <f>+ROUND(U42*S43,2)</f>
        <v>70377.14</v>
      </c>
      <c r="V43" s="4"/>
      <c r="X43" s="4"/>
    </row>
    <row r="44" spans="1:24" s="2" customFormat="1" ht="10.5" customHeight="1">
      <c r="A44" s="162" t="s">
        <v>121</v>
      </c>
      <c r="B44" s="163"/>
      <c r="C44" s="163"/>
      <c r="D44" s="163"/>
      <c r="E44" s="163"/>
      <c r="F44" s="163"/>
      <c r="G44" s="163"/>
      <c r="H44" s="163"/>
      <c r="I44" s="163"/>
      <c r="J44" s="163"/>
      <c r="K44" s="163"/>
      <c r="L44" s="163"/>
      <c r="M44" s="163"/>
      <c r="N44" s="163"/>
      <c r="O44" s="163"/>
      <c r="P44" s="163"/>
      <c r="Q44" s="163"/>
      <c r="R44" s="163"/>
      <c r="S44" s="163"/>
      <c r="T44" s="164"/>
      <c r="U44" s="22">
        <f>+MAX(T43+U43,0)</f>
        <v>1831250.7999999998</v>
      </c>
      <c r="V44" s="4"/>
      <c r="X44" s="4"/>
    </row>
    <row r="45" spans="1:24" s="2" customFormat="1" ht="3" customHeight="1">
      <c r="A45" s="142"/>
      <c r="B45" s="142"/>
      <c r="C45" s="142"/>
      <c r="D45" s="142"/>
      <c r="E45" s="142"/>
      <c r="F45" s="142"/>
      <c r="G45" s="142"/>
      <c r="H45" s="142"/>
      <c r="I45" s="142"/>
      <c r="J45" s="142"/>
      <c r="K45" s="142"/>
      <c r="L45" s="142"/>
      <c r="M45" s="142"/>
      <c r="N45" s="142"/>
      <c r="O45" s="142"/>
      <c r="P45" s="142"/>
      <c r="Q45" s="142"/>
      <c r="R45" s="142"/>
      <c r="S45" s="142"/>
      <c r="T45" s="142"/>
      <c r="U45" s="142"/>
      <c r="V45" s="4"/>
      <c r="X45" s="4"/>
    </row>
    <row r="46" spans="1:24" s="2" customFormat="1" ht="10.5" customHeight="1">
      <c r="A46" s="167"/>
      <c r="B46" s="168"/>
      <c r="C46" s="168"/>
      <c r="D46" s="168"/>
      <c r="E46" s="168"/>
      <c r="F46" s="168"/>
      <c r="G46" s="168"/>
      <c r="H46" s="168"/>
      <c r="I46" s="168"/>
      <c r="J46" s="168"/>
      <c r="K46" s="168"/>
      <c r="L46" s="168"/>
      <c r="M46" s="168"/>
      <c r="N46" s="168"/>
      <c r="O46" s="168"/>
      <c r="P46" s="168"/>
      <c r="Q46" s="174" t="s">
        <v>92</v>
      </c>
      <c r="R46" s="175"/>
      <c r="S46" s="99" t="s">
        <v>38</v>
      </c>
      <c r="T46" s="10" t="s">
        <v>36</v>
      </c>
      <c r="U46" s="11" t="s">
        <v>16</v>
      </c>
      <c r="V46" s="4"/>
      <c r="X46" s="4"/>
    </row>
    <row r="47" spans="1:24" s="2" customFormat="1" ht="10.5" customHeight="1">
      <c r="A47" s="165" t="s">
        <v>115</v>
      </c>
      <c r="B47" s="166"/>
      <c r="C47" s="166"/>
      <c r="D47" s="166"/>
      <c r="E47" s="166"/>
      <c r="F47" s="166"/>
      <c r="G47" s="166"/>
      <c r="H47" s="166"/>
      <c r="I47" s="166"/>
      <c r="J47" s="166"/>
      <c r="K47" s="166"/>
      <c r="L47" s="166"/>
      <c r="M47" s="166"/>
      <c r="N47" s="166"/>
      <c r="O47" s="166"/>
      <c r="P47" s="166"/>
      <c r="Q47" s="109" t="s">
        <v>117</v>
      </c>
      <c r="R47" s="12" t="s">
        <v>6</v>
      </c>
      <c r="S47" s="96" t="s">
        <v>39</v>
      </c>
      <c r="T47" s="97" t="s">
        <v>37</v>
      </c>
      <c r="U47" s="98" t="s">
        <v>118</v>
      </c>
      <c r="V47" s="4"/>
      <c r="W47" s="9" t="s">
        <v>14</v>
      </c>
      <c r="X47" s="4"/>
    </row>
    <row r="48" spans="1:24" s="2" customFormat="1" ht="10.5" customHeight="1">
      <c r="A48" s="19"/>
      <c r="B48" s="169" t="s">
        <v>49</v>
      </c>
      <c r="C48" s="170"/>
      <c r="D48" s="170"/>
      <c r="E48" s="170"/>
      <c r="F48" s="170"/>
      <c r="G48" s="170"/>
      <c r="H48" s="170"/>
      <c r="I48" s="170"/>
      <c r="J48" s="170"/>
      <c r="K48" s="170"/>
      <c r="L48" s="170"/>
      <c r="M48" s="170"/>
      <c r="N48" s="170"/>
      <c r="O48" s="170"/>
      <c r="P48" s="170"/>
      <c r="Q48" s="44">
        <v>0</v>
      </c>
      <c r="R48" s="45">
        <v>0</v>
      </c>
      <c r="S48" s="29">
        <v>6130576</v>
      </c>
      <c r="T48" s="29">
        <v>8619759</v>
      </c>
      <c r="U48" s="30">
        <f>+ROUND((Q48+R48/2)*(S48+T48)/1000,2)</f>
        <v>0</v>
      </c>
      <c r="V48" s="4"/>
      <c r="W48" s="2" t="s">
        <v>15</v>
      </c>
      <c r="X48" s="4"/>
    </row>
    <row r="49" spans="1:23" ht="10.5" customHeight="1">
      <c r="A49" s="20"/>
      <c r="B49" s="176" t="s">
        <v>50</v>
      </c>
      <c r="C49" s="177"/>
      <c r="D49" s="177"/>
      <c r="E49" s="177"/>
      <c r="F49" s="177"/>
      <c r="G49" s="177"/>
      <c r="H49" s="177"/>
      <c r="I49" s="177"/>
      <c r="J49" s="177"/>
      <c r="K49" s="177"/>
      <c r="L49" s="177"/>
      <c r="M49" s="177"/>
      <c r="N49" s="177"/>
      <c r="O49" s="177"/>
      <c r="P49" s="177"/>
      <c r="Q49" s="46">
        <v>0</v>
      </c>
      <c r="R49" s="47">
        <v>0</v>
      </c>
      <c r="S49" s="27">
        <v>4904461</v>
      </c>
      <c r="T49" s="27">
        <v>6218835</v>
      </c>
      <c r="U49" s="28">
        <f>+ROUND((Q49+R49/2)*(S49+T49)/1000,2)</f>
        <v>0</v>
      </c>
      <c r="W49" s="2" t="s">
        <v>60</v>
      </c>
    </row>
    <row r="50" spans="1:24" s="2" customFormat="1" ht="10.5" customHeight="1">
      <c r="A50" s="178" t="s">
        <v>116</v>
      </c>
      <c r="B50" s="179"/>
      <c r="C50" s="179"/>
      <c r="D50" s="179"/>
      <c r="E50" s="179"/>
      <c r="F50" s="179"/>
      <c r="G50" s="179"/>
      <c r="H50" s="179"/>
      <c r="I50" s="179"/>
      <c r="J50" s="179"/>
      <c r="K50" s="179"/>
      <c r="L50" s="179"/>
      <c r="M50" s="179"/>
      <c r="N50" s="179"/>
      <c r="O50" s="179"/>
      <c r="P50" s="179"/>
      <c r="Q50" s="179"/>
      <c r="R50" s="179"/>
      <c r="S50" s="179"/>
      <c r="T50" s="180"/>
      <c r="U50" s="23">
        <f>+U49+U48</f>
        <v>0</v>
      </c>
      <c r="V50" s="4"/>
      <c r="X50" s="4"/>
    </row>
    <row r="51" spans="1:24" s="2" customFormat="1" ht="3" customHeight="1">
      <c r="A51" s="207"/>
      <c r="B51" s="207"/>
      <c r="C51" s="207"/>
      <c r="D51" s="207"/>
      <c r="E51" s="207"/>
      <c r="F51" s="207"/>
      <c r="G51" s="207"/>
      <c r="H51" s="207"/>
      <c r="I51" s="207"/>
      <c r="J51" s="207"/>
      <c r="K51" s="207"/>
      <c r="L51" s="207"/>
      <c r="M51" s="207"/>
      <c r="N51" s="207"/>
      <c r="O51" s="207"/>
      <c r="P51" s="207"/>
      <c r="Q51" s="207"/>
      <c r="R51" s="207"/>
      <c r="S51" s="207"/>
      <c r="T51" s="207"/>
      <c r="U51" s="207"/>
      <c r="V51" s="4"/>
      <c r="X51" s="4"/>
    </row>
    <row r="52" spans="1:23" ht="10.5" customHeight="1">
      <c r="A52" s="162" t="s">
        <v>119</v>
      </c>
      <c r="B52" s="163"/>
      <c r="C52" s="163"/>
      <c r="D52" s="163"/>
      <c r="E52" s="163"/>
      <c r="F52" s="163"/>
      <c r="G52" s="163"/>
      <c r="H52" s="163"/>
      <c r="I52" s="163"/>
      <c r="J52" s="163"/>
      <c r="K52" s="163"/>
      <c r="L52" s="163"/>
      <c r="M52" s="163"/>
      <c r="N52" s="163"/>
      <c r="O52" s="163"/>
      <c r="P52" s="163"/>
      <c r="Q52" s="163"/>
      <c r="R52" s="163"/>
      <c r="S52" s="163"/>
      <c r="T52" s="164"/>
      <c r="U52" s="22">
        <f>+U50+U44</f>
        <v>1831250.7999999998</v>
      </c>
      <c r="W52" s="9" t="s">
        <v>62</v>
      </c>
    </row>
    <row r="53" spans="1:23" ht="10.5" customHeight="1">
      <c r="A53" s="21"/>
      <c r="B53" s="171" t="s">
        <v>9</v>
      </c>
      <c r="C53" s="172"/>
      <c r="D53" s="172"/>
      <c r="E53" s="172"/>
      <c r="F53" s="172"/>
      <c r="G53" s="172"/>
      <c r="H53" s="172"/>
      <c r="I53" s="172"/>
      <c r="J53" s="172"/>
      <c r="K53" s="172"/>
      <c r="L53" s="172"/>
      <c r="M53" s="172"/>
      <c r="N53" s="172"/>
      <c r="O53" s="172"/>
      <c r="P53" s="172"/>
      <c r="Q53" s="172"/>
      <c r="R53" s="172"/>
      <c r="S53" s="173"/>
      <c r="T53" s="13">
        <v>0.15</v>
      </c>
      <c r="U53" s="22">
        <f>+ROUND(U52*T53,2)</f>
        <v>274687.62</v>
      </c>
      <c r="W53" s="2" t="s">
        <v>61</v>
      </c>
    </row>
    <row r="54" spans="1:23" ht="10.5" customHeight="1">
      <c r="A54" s="162" t="s">
        <v>120</v>
      </c>
      <c r="B54" s="163"/>
      <c r="C54" s="163"/>
      <c r="D54" s="163"/>
      <c r="E54" s="163"/>
      <c r="F54" s="163"/>
      <c r="G54" s="163"/>
      <c r="H54" s="163"/>
      <c r="I54" s="163"/>
      <c r="J54" s="163"/>
      <c r="K54" s="163"/>
      <c r="L54" s="163"/>
      <c r="M54" s="163"/>
      <c r="N54" s="163"/>
      <c r="O54" s="163"/>
      <c r="P54" s="163"/>
      <c r="Q54" s="163"/>
      <c r="R54" s="163"/>
      <c r="S54" s="163"/>
      <c r="T54" s="164"/>
      <c r="U54" s="22">
        <f>+U53+U52</f>
        <v>2105938.42</v>
      </c>
      <c r="W54" s="9" t="s">
        <v>63</v>
      </c>
    </row>
    <row r="55" spans="11:13" ht="12.75" customHeight="1">
      <c r="K55" s="91"/>
      <c r="L55" s="91"/>
      <c r="M55" s="91"/>
    </row>
    <row r="58" ht="11.25"/>
    <row r="59" ht="11.25"/>
    <row r="60" ht="11.25"/>
  </sheetData>
  <sheetProtection sheet="1" objects="1" scenarios="1" selectLockedCells="1"/>
  <mergeCells count="59">
    <mergeCell ref="A52:T52"/>
    <mergeCell ref="B53:S53"/>
    <mergeCell ref="A54:T54"/>
    <mergeCell ref="A47:P47"/>
    <mergeCell ref="B48:P48"/>
    <mergeCell ref="B49:P49"/>
    <mergeCell ref="A50:T50"/>
    <mergeCell ref="A51:U51"/>
    <mergeCell ref="B42:P42"/>
    <mergeCell ref="B43:P43"/>
    <mergeCell ref="A44:T44"/>
    <mergeCell ref="A45:U45"/>
    <mergeCell ref="A46:P46"/>
    <mergeCell ref="Q46:R46"/>
    <mergeCell ref="R26:S26"/>
    <mergeCell ref="A38:S38"/>
    <mergeCell ref="A39:U39"/>
    <mergeCell ref="A40:U40"/>
    <mergeCell ref="A41:P41"/>
    <mergeCell ref="Q41:S41"/>
    <mergeCell ref="A23:S23"/>
    <mergeCell ref="A24:U24"/>
    <mergeCell ref="A25:M25"/>
    <mergeCell ref="N25:R25"/>
    <mergeCell ref="S25:U25"/>
    <mergeCell ref="A26:A27"/>
    <mergeCell ref="B26:B27"/>
    <mergeCell ref="D26:E26"/>
    <mergeCell ref="G26:H26"/>
    <mergeCell ref="K26:M26"/>
    <mergeCell ref="A11:A12"/>
    <mergeCell ref="B11:B12"/>
    <mergeCell ref="D11:E11"/>
    <mergeCell ref="G11:H11"/>
    <mergeCell ref="K11:M11"/>
    <mergeCell ref="R11:S11"/>
    <mergeCell ref="A8:C8"/>
    <mergeCell ref="D8:N8"/>
    <mergeCell ref="O8:R8"/>
    <mergeCell ref="A9:U9"/>
    <mergeCell ref="A10:M10"/>
    <mergeCell ref="N10:R10"/>
    <mergeCell ref="S10:U10"/>
    <mergeCell ref="A6:C6"/>
    <mergeCell ref="D6:N6"/>
    <mergeCell ref="O6:P6"/>
    <mergeCell ref="T6:U6"/>
    <mergeCell ref="A7:C7"/>
    <mergeCell ref="D7:N7"/>
    <mergeCell ref="O7:P7"/>
    <mergeCell ref="S7:U7"/>
    <mergeCell ref="A2:M2"/>
    <mergeCell ref="N2:U2"/>
    <mergeCell ref="A3:U3"/>
    <mergeCell ref="A4:U4"/>
    <mergeCell ref="A5:C5"/>
    <mergeCell ref="D5:N5"/>
    <mergeCell ref="O5:P5"/>
    <mergeCell ref="Q5:U5"/>
  </mergeCells>
  <printOptions horizontalCentered="1"/>
  <pageMargins left="0.1968503937007874" right="0.1968503937007874" top="0.3937007874015748" bottom="0.1968503937007874" header="0" footer="0"/>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SCvanAs</dc:creator>
  <cp:keywords/>
  <dc:description/>
  <cp:lastModifiedBy>SC van As</cp:lastModifiedBy>
  <cp:lastPrinted>2018-09-01T12:37:36Z</cp:lastPrinted>
  <dcterms:created xsi:type="dcterms:W3CDTF">2005-04-03T10:35:46Z</dcterms:created>
  <dcterms:modified xsi:type="dcterms:W3CDTF">2022-11-01T16:00:36Z</dcterms:modified>
  <cp:category/>
  <cp:version/>
  <cp:contentType/>
  <cp:contentStatus/>
</cp:coreProperties>
</file>